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799" activeTab="4"/>
  </bookViews>
  <sheets>
    <sheet name="прил2-1" sheetId="1" r:id="rId1"/>
    <sheet name="прил3-2" sheetId="2" r:id="rId2"/>
    <sheet name="прил 5-3" sheetId="3" r:id="rId3"/>
    <sheet name="прил7-4" sheetId="4" r:id="rId4"/>
    <sheet name="прил 9-5" sheetId="5" r:id="rId5"/>
  </sheets>
  <definedNames>
    <definedName name="_xlnm._FilterDatabase" localSheetId="2" hidden="1">'прил 5-3'!$A$20:$H$392</definedName>
    <definedName name="_xlnm._FilterDatabase" localSheetId="3" hidden="1">'прил7-4'!$A$19:$I$409</definedName>
    <definedName name="_xlnm.Print_Area" localSheetId="2">'прил 5-3'!$A$7:$F$392</definedName>
    <definedName name="_xlnm.Print_Area" localSheetId="3">'прил7-4'!$A$7:$G$409</definedName>
  </definedNames>
  <calcPr fullCalcOnLoad="1"/>
</workbook>
</file>

<file path=xl/comments1.xml><?xml version="1.0" encoding="utf-8"?>
<comments xmlns="http://schemas.openxmlformats.org/spreadsheetml/2006/main">
  <authors>
    <author>adm-zakaz</author>
  </authors>
  <commentList>
    <comment ref="B59" authorId="0">
      <text>
        <r>
          <rPr>
            <b/>
            <sz val="9"/>
            <rFont val="Tahoma"/>
            <family val="2"/>
          </rPr>
          <t>adm-zakaz:</t>
        </r>
        <r>
          <rPr>
            <sz val="9"/>
            <rFont val="Tahoma"/>
            <family val="2"/>
          </rPr>
          <t xml:space="preserve">
название в 65н</t>
        </r>
      </text>
    </comment>
  </commentList>
</comments>
</file>

<file path=xl/sharedStrings.xml><?xml version="1.0" encoding="utf-8"?>
<sst xmlns="http://schemas.openxmlformats.org/spreadsheetml/2006/main" count="3141" uniqueCount="612">
  <si>
    <t>Наименование</t>
  </si>
  <si>
    <t>ВСЕГО</t>
  </si>
  <si>
    <t>Иные межбюджетные трансферты</t>
  </si>
  <si>
    <t>Тосненского района</t>
  </si>
  <si>
    <t>Ленинградской области</t>
  </si>
  <si>
    <t>540</t>
  </si>
  <si>
    <t xml:space="preserve">ЦСР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</si>
  <si>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</si>
  <si>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</si>
  <si>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014</t>
  </si>
  <si>
    <t>Никольского городского поселения</t>
  </si>
  <si>
    <t>Администрация Никольского городского поселения Тосненского района Ленинградской области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</si>
  <si>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</si>
  <si>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</si>
  <si>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муниципального образования Никольское городское поселение Тосненского района Ленинградской области </t>
  </si>
  <si>
    <t>91 3 00 00000</t>
  </si>
  <si>
    <t>Непрограммные расходы</t>
  </si>
  <si>
    <t>91 3 01 00000</t>
  </si>
  <si>
    <t>91 3 01 60600</t>
  </si>
  <si>
    <t>91 3 01 60640</t>
  </si>
  <si>
    <t xml:space="preserve">Иные межбюджетные трансферты бюджету района из бюджетов поселений на осуществление отдельных полномочий по формированию архивных фондов </t>
  </si>
  <si>
    <t>91 3 01 60650</t>
  </si>
  <si>
    <t>2020 год</t>
  </si>
  <si>
    <t xml:space="preserve">ВР </t>
  </si>
  <si>
    <t xml:space="preserve">Рз </t>
  </si>
  <si>
    <t>ПР</t>
  </si>
  <si>
    <t>Сумма (тысяч рублей)</t>
  </si>
  <si>
    <t>Всего</t>
  </si>
  <si>
    <t>Итого программные расходы</t>
  </si>
  <si>
    <t>Муниципальная программа "Развитие физической культуры и спорта на территории Никольского городского поселения Тосненского района Ленинградской области"</t>
  </si>
  <si>
    <t>04 0 00 00000</t>
  </si>
  <si>
    <t xml:space="preserve">Подпрограмма "Обеспечение жителей Никольского городского поселения Тосненского района Ленинградской области услугами в сфере спорта, оздоровления и досуга" </t>
  </si>
  <si>
    <t>04 1 00 00000</t>
  </si>
  <si>
    <t>Основное мероприятие "Развитие физической культуры и спорта"</t>
  </si>
  <si>
    <t>04 1 01 00000</t>
  </si>
  <si>
    <t xml:space="preserve">Расходы на обеспечение деятельности муниципальных казенных учреждений </t>
  </si>
  <si>
    <t>04 1 01 00160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</si>
  <si>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</si>
  <si>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</si>
  <si>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Физическая культура</t>
  </si>
  <si>
    <t>11</t>
  </si>
  <si>
    <t>01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</si>
  <si>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</si>
  <si>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</si>
  <si>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</si>
  <si>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</si>
  <si>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Подпрограмма "Развитие  физической культуры и массового спорта в Никольском городском поселении Тосненского района Ленинградской области"  </t>
  </si>
  <si>
    <t>04 3 00 00000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</si>
  <si>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</si>
  <si>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04 3 01 00000</t>
  </si>
  <si>
    <t xml:space="preserve">Мероприятия по организации и проведению физкультурных спортивно-массовых мероприятий </t>
  </si>
  <si>
    <t>04 3 01 13300</t>
  </si>
  <si>
    <t>05 0 00 00000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</si>
  <si>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</si>
  <si>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05 0 01 00000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</si>
  <si>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</si>
  <si>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05 0 01 06390</t>
  </si>
  <si>
    <t>Другие вопросы в области национальной экономики</t>
  </si>
  <si>
    <t>04</t>
  </si>
  <si>
    <t>12</t>
  </si>
  <si>
    <t>06 0 00 00000</t>
  </si>
  <si>
    <t xml:space="preserve"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  </t>
  </si>
  <si>
    <t>06 1 00 00000</t>
  </si>
  <si>
    <t>Основное мероприятие "Улучшение жилищных условий молодых граждан (молодых семей)"</t>
  </si>
  <si>
    <t>06 1 01 00000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</si>
  <si>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</si>
  <si>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>06 1 01 S0750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</si>
  <si>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</si>
  <si>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</si>
  <si>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Социальное обеспечение населения</t>
  </si>
  <si>
    <t>03</t>
  </si>
  <si>
    <t>Подпрограмма "Софинансирование мероприятий подпрограммы «Поддержка граждан, нуждающихся в улучшении жилищных условий, на основе принципов ипотечного кредитования в Ленинградской области» государственной программы Ленинградской области «Обеспечение качественным жильем граждан на территории Ленинградской области» на 2018-2020 годы»</t>
  </si>
  <si>
    <t>06 2 00 00000</t>
  </si>
  <si>
    <t>Основное мероприятие "Улучшение жилищных условий граждан с использованием средств ипотечного кредита (займа)"</t>
  </si>
  <si>
    <t>06 2 01 00000</t>
  </si>
  <si>
    <t>Субсидии на поддержку граждан,нуждающихся в улучшении жилищных условий, на основе принципов ипотечного кредитования</t>
  </si>
  <si>
    <t>06 2 01 S0740</t>
  </si>
  <si>
    <t xml:space="preserve">Муниципальная программа "Развитие культуры Никольского городского поселения Тосненского района Ленинградской области" </t>
  </si>
  <si>
    <t>07 0 00 00000</t>
  </si>
  <si>
    <t xml:space="preserve">Подпрограмма "Молодежь Никольского городского поселения Тосненского района Ленинградской области" </t>
  </si>
  <si>
    <t>07 1 00 00000</t>
  </si>
  <si>
    <t>Основное мероприятия "Обеспечение отдыха, оздоровления, занятости детей, подростков и молодежи"</t>
  </si>
  <si>
    <t>07 1 01 00000</t>
  </si>
  <si>
    <t xml:space="preserve">Организация отдыха и оздоровления детей и подростков </t>
  </si>
  <si>
    <t>07 1 01 12290</t>
  </si>
  <si>
    <t>Молодежная политика и оздоровление детей</t>
  </si>
  <si>
    <t>07</t>
  </si>
  <si>
    <t>Основное мероприятия "Организация и проведение молодежных массовых мероприятий"</t>
  </si>
  <si>
    <t>07 1 02 00000</t>
  </si>
  <si>
    <t xml:space="preserve">Мероприятия в сфере молодежной политики </t>
  </si>
  <si>
    <t>07 1 02 11680</t>
  </si>
  <si>
    <t xml:space="preserve">Подпрограмма "Обеспечение жителей Никольского городского поселения Тосненского района Ленинградской области услугами в сфере культуры и досуга" </t>
  </si>
  <si>
    <t>07 2 00 00000</t>
  </si>
  <si>
    <t>Основное мероприятие "Развитие культуры на территории поселения"</t>
  </si>
  <si>
    <t>07 2 01 00000</t>
  </si>
  <si>
    <t>07 2 01 00160</t>
  </si>
  <si>
    <t>Культура</t>
  </si>
  <si>
    <t>08</t>
  </si>
  <si>
    <t>Обеспечение выплат стимулирующего характера работникам учреждений культуры (областной бюджет)</t>
  </si>
  <si>
    <t>07 2 01 S0360</t>
  </si>
  <si>
    <t xml:space="preserve">Подпрограмма "Обеспечение условий реализации программы Никольского городского поселения Тосненского района Ленинградской области"  </t>
  </si>
  <si>
    <t>07 3 00 00000</t>
  </si>
  <si>
    <t>Основное мероприятия "Мероприятия организационного характера"</t>
  </si>
  <si>
    <t>07 3 01 00000</t>
  </si>
  <si>
    <t>Организация и проведение мероприятий в сфере культуры</t>
  </si>
  <si>
    <t>07 3 01 11220</t>
  </si>
  <si>
    <t>Муниципальная программа "Безопасность  на территории Никольского городского поселения Тосненского района Ленинградской области"</t>
  </si>
  <si>
    <t>08 0 00 00000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</si>
  <si>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</si>
  <si>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t>08 1 00 00000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</si>
  <si>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</si>
  <si>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08 1 01 00000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</si>
  <si>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</si>
  <si>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08 0 01 11570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</si>
  <si>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</si>
  <si>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</si>
  <si>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Основное мероприятия "Обеспечения пожарной безопасности" </t>
  </si>
  <si>
    <t>08 1 02 00000</t>
  </si>
  <si>
    <t xml:space="preserve">Мероприятия в области пожарной безопасности  </t>
  </si>
  <si>
    <t>08 1 02 11620</t>
  </si>
  <si>
    <t>Муниципальная программа "Развитие автомобильных дорог  Никольского городского поселения Тосненского района Ленинградской области"</t>
  </si>
  <si>
    <t>10 0 00 00000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</si>
  <si>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</si>
  <si>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10 1 00 00000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</si>
  <si>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</si>
  <si>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>10 1 01 00000</t>
  </si>
  <si>
    <t xml:space="preserve">Мероприятия по содержанию автомобильных дорог </t>
  </si>
  <si>
    <t>10 1 01 10100</t>
  </si>
  <si>
    <t>Дорожное хозяйство (дорожные фонды)</t>
  </si>
  <si>
    <t>Мероприятия по капитальному ремонту и ремонту автомобильных дорог общего пользования местного значения</t>
  </si>
  <si>
    <t>10 1 01 10110</t>
  </si>
  <si>
    <t xml:space="preserve"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 </t>
  </si>
  <si>
    <t>10 1 01 10130</t>
  </si>
  <si>
    <t>10 1 01 S0140</t>
  </si>
  <si>
    <t xml:space="preserve">Капитальный ремонт и ремонт автомобильных дорог общего пользования местного значения </t>
  </si>
  <si>
    <t>10 2 00 00000</t>
  </si>
  <si>
    <t>Основное мероприятия "Мероприятия по оптимизации мер профилактики правонарушений"</t>
  </si>
  <si>
    <t>10 2 01 00000</t>
  </si>
  <si>
    <t xml:space="preserve">Организация и проведение мероприятий, направленных на повышение безопасности дорожного движения </t>
  </si>
  <si>
    <t>10 2 01 13530</t>
  </si>
  <si>
    <t>Муниципальная программа "Газификация территории  Никольского городского поселения Тосненского района Ленинградской области"</t>
  </si>
  <si>
    <t>11 0 00 00000</t>
  </si>
  <si>
    <t>Основное мероприятия "Организация газоснабжения"</t>
  </si>
  <si>
    <t>11 0 01 00000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</si>
  <si>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</si>
  <si>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t>11 0 01 04200</t>
  </si>
  <si>
    <t>Капитальные вложения в объекты государственной (муниципальной) собственности</t>
  </si>
  <si>
    <t>Бюджетные инвестиции</t>
  </si>
  <si>
    <t>Коммунальное хозяйство</t>
  </si>
  <si>
    <t>05</t>
  </si>
  <si>
    <t>02</t>
  </si>
  <si>
    <t xml:space="preserve">Мероприятия по обслуживанию объектов газификации </t>
  </si>
  <si>
    <t>11 0 01 13200</t>
  </si>
  <si>
    <t>Муниципальная программа "Благоустройство территории  Никольского городского поселения Тосненского района Ленинградской области"</t>
  </si>
  <si>
    <t>12 0 00 00000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</si>
  <si>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</si>
  <si>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12 0 01 00000</t>
  </si>
  <si>
    <t xml:space="preserve">Мероприятия по содержанию объектов благоустройства территории Никольского городского поселения Тосненского района Ленинградской области </t>
  </si>
  <si>
    <t>12 0 01 13280</t>
  </si>
  <si>
    <t>Благоустройство</t>
  </si>
  <si>
    <t>Муниципальная программа "Энергосбережение и повышение энергоэффективности на территории Никольского городского поселения Тосненского района Ленинградской области"</t>
  </si>
  <si>
    <t>14 0 00 00000</t>
  </si>
  <si>
    <t>Основное мероприятия "Реализации энергосберегающих мероприятий в муниципальных образованиях"</t>
  </si>
  <si>
    <t>14 0 01 00000</t>
  </si>
  <si>
    <t>Мероприятия по повышению надежности и энергетической эффективности</t>
  </si>
  <si>
    <t>14 0 01 13180</t>
  </si>
  <si>
    <t>Муниципальная программа "Устойчивое развитие территории  Никольского городского поселения Тосненского района Ленинградской области"</t>
  </si>
  <si>
    <t>15 0 00 00000</t>
  </si>
  <si>
    <t>Основное мероприятие "Поддержка  проектов местных инциатив граждан"</t>
  </si>
  <si>
    <t>15 0 01 00000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</si>
  <si>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</si>
  <si>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>15 0 01 S0880</t>
  </si>
  <si>
    <t>Муниципальная программа "Обеспечение населения Никольского городского поселения Тосненского района Ленинградской области питьевой водой"</t>
  </si>
  <si>
    <t>16 0 00 00000</t>
  </si>
  <si>
    <t>Основное мероприятия "Развитие и поддержка  инженерных коммуникаций"</t>
  </si>
  <si>
    <t>16 0 01 00000</t>
  </si>
  <si>
    <t xml:space="preserve">Обеспечение мероприятий по строительству и реконструкции объектов водоснабжения, водоотведения и очистки сточных вод </t>
  </si>
  <si>
    <t>16 0 01 S0250</t>
  </si>
  <si>
    <t>Муниципальная программа "Формирование комфортной городской среды на территории Никольского  городского поселения Тосненского района Ленинградской области на 2018-2022 годы"</t>
  </si>
  <si>
    <t>27 0 00 00000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</si>
  <si>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</si>
  <si>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>Закупка товаров, 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</si>
  <si>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</si>
  <si>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</si>
  <si>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</si>
  <si>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Итого непрограммные расходы</t>
  </si>
  <si>
    <t>Обеспечение функций органов местного самоуправления</t>
  </si>
  <si>
    <t>91 3 01 00040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</si>
  <si>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</si>
  <si>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</si>
  <si>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</si>
  <si>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</si>
  <si>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</si>
  <si>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</si>
  <si>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уплата налогов, сборов и иных платежей</t>
  </si>
  <si>
    <t>850</t>
  </si>
  <si>
    <t xml:space="preserve">Межбюджетные трансферты
</t>
  </si>
  <si>
    <t>500</t>
  </si>
  <si>
    <t>иные межбюджетные трансферты</t>
  </si>
  <si>
    <t xml:space="preserve">Иные межбюджетные трансферты бюджету района из бюджетов поселений на осуществление отдельных полномочий по исполнению бюджета </t>
  </si>
  <si>
    <t>06</t>
  </si>
  <si>
    <t xml:space="preserve">Обеспечение деятельности главы местной администрации Никольского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</si>
  <si>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91 8 00 00000</t>
  </si>
  <si>
    <t>91 8 01 00000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</si>
  <si>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</si>
  <si>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</si>
  <si>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</si>
  <si>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</si>
  <si>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</si>
  <si>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</si>
  <si>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</si>
  <si>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</si>
  <si>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Другие общегосударственные вопросы</t>
  </si>
  <si>
    <t>13</t>
  </si>
  <si>
    <t>Непрограммные расходы органов исполнительной власти муниципального образования Никольского городского поселения Тосненского района Ленинградской области</t>
  </si>
  <si>
    <t>99 0 00 00000</t>
  </si>
  <si>
    <t>99 9 00 00000</t>
  </si>
  <si>
    <t>99 9 01 00000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</si>
  <si>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</si>
  <si>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</si>
  <si>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</si>
  <si>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</si>
  <si>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</si>
  <si>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</si>
  <si>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99 9 01 51180</t>
  </si>
  <si>
    <t>Мобилизационная и вневойсковая подготовка</t>
  </si>
  <si>
    <t>Мероприятия по землеустройству и землепользованию</t>
  </si>
  <si>
    <t>99 9 01 10350</t>
  </si>
  <si>
    <t>Мероприятия в области национальной экономики</t>
  </si>
  <si>
    <t>99 9 01 10360</t>
  </si>
  <si>
    <t>Мероприятия в области строительства, архитектуры и градостроительства</t>
  </si>
  <si>
    <t>99 9 01 10400</t>
  </si>
  <si>
    <t>Мероприятия по капитальному ремонту муниципального жилищного фонда</t>
  </si>
  <si>
    <t>99 9 01 96010</t>
  </si>
  <si>
    <t>Жилищное хозяйство</t>
  </si>
  <si>
    <t>Мероприятия в области жилищного хозяйства</t>
  </si>
  <si>
    <t>99 9 01 13770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</si>
  <si>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</si>
  <si>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99 9 01 10630</t>
  </si>
  <si>
    <t>Доплаты к пенсиям муниципальных служащих</t>
  </si>
  <si>
    <t>99 9 01 03080</t>
  </si>
  <si>
    <t>300</t>
  </si>
  <si>
    <t>320</t>
  </si>
  <si>
    <t>Пенсионное обеспечение</t>
  </si>
  <si>
    <t>10</t>
  </si>
  <si>
    <t>Мероприятия в сфере массовой информации в рамках непрограммных расходов органов исполнительной власти Никольского городского поселенияТосненского района Ленинградской области</t>
  </si>
  <si>
    <t>99 9 01 13730</t>
  </si>
  <si>
    <t>Периодическая печать и издательства</t>
  </si>
  <si>
    <t>Предоставление субсидий бюджетным, автономным учреждениям и иным некоммерческим организациям</t>
  </si>
  <si>
    <t>Мероприятия по развитию общественной инфраструктуры муниципального значения</t>
  </si>
  <si>
    <t>99 9 01 72020</t>
  </si>
  <si>
    <t xml:space="preserve">ПР </t>
  </si>
  <si>
    <t>Общегосударственные вопросы</t>
  </si>
  <si>
    <t xml:space="preserve">91 3 01 00040 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</si>
  <si>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</si>
  <si>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</t>
  </si>
  <si>
    <t>Межбюджетные трансферты</t>
  </si>
  <si>
    <t xml:space="preserve">91 3 01 60600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</si>
  <si>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</si>
  <si>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Непрограммные расходы органов исполнительной власти муниципального образования Никольское городское поселение Тосненского района Ленинградской области</t>
  </si>
  <si>
    <t>Национальная оборона</t>
  </si>
  <si>
    <t xml:space="preserve">Непрограммные расходы органов исполнительной власти муниципального образования Никольское городское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</si>
  <si>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</t>
  </si>
  <si>
    <t>Национальная безопасность и правоохранительная деятельность</t>
  </si>
  <si>
    <t>Муниципальная программа "Безопасность на территории Никольского городского поселения Тосненского района Ленинградской области"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</si>
  <si>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</si>
  <si>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>08 1 01 11570</t>
  </si>
  <si>
    <t>Национальная экономика</t>
  </si>
  <si>
    <t>Муниципальная программа "Развитие автомобильных дорог Никольского городского поселения Тосненского района Ленинградской области"</t>
  </si>
  <si>
    <t>Муниципальная программа "Развитие и поддержка малого и среднего предпринимательства в Никольском городском поселении Тосненского района Ленинградской области"</t>
  </si>
  <si>
    <t>600</t>
  </si>
  <si>
    <t>cубсидии некоммерческим организациям (за исключением
государственных (муниципальных) учреждений)</t>
  </si>
  <si>
    <t>630</t>
  </si>
  <si>
    <t>Жилищно-коммунальное хозяйство</t>
  </si>
  <si>
    <t xml:space="preserve">Обеспечение мероприятий по капитальному ремонту многоквартирных домов </t>
  </si>
  <si>
    <t>Муниципальная программа "Газификация территории Никольского городского поселения Тосненского района Ленинградской области"</t>
  </si>
  <si>
    <t>400</t>
  </si>
  <si>
    <t>410</t>
  </si>
  <si>
    <t>Капитальные вложения в объекты государственной (муниципальной)собственности</t>
  </si>
  <si>
    <t>бюджетные инвестиции</t>
  </si>
  <si>
    <t>Муниципальная программа "Энергосбережение и повышение энергоэффективности на территории Никольского городского поселения Тосненского района Ленинградской области "</t>
  </si>
  <si>
    <t>Муниципальная программа "Благоустройство территории Никольского городского поселения Тосненского района Ленинградской области"</t>
  </si>
  <si>
    <t>Образование</t>
  </si>
  <si>
    <t>Культура и кинематография</t>
  </si>
  <si>
    <t>Расходы на обеспечение деятельности муниципальных казенных учреждений</t>
  </si>
  <si>
    <t>расходы на выплаты персоналу казенных учреждений</t>
  </si>
  <si>
    <t>110</t>
  </si>
  <si>
    <t>Подпрограмма «Обеспечение условий реализации программы Никольского городского поселения Тосненского района Ленинграсдкой области»</t>
  </si>
  <si>
    <t>социальные выплаты гражданам, кроме публичных нормативных социальных выплат</t>
  </si>
  <si>
    <t>Физическая культура и спорт</t>
  </si>
  <si>
    <t xml:space="preserve">800                                                          </t>
  </si>
  <si>
    <t xml:space="preserve">Подпрограмма "Развитие физической культуры и массового спорта в Никольском городском поселении Тосненского района Ленинградской области" </t>
  </si>
  <si>
    <t>Средства массовой информации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</si>
  <si>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</si>
  <si>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>код гл. расп.</t>
  </si>
  <si>
    <t>Субсидии на содействие развитию на части территории поселения иных форм местного самоуправления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</si>
  <si>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</si>
  <si>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 xml:space="preserve">Субсидии на мероприятия по строительству и реконструкции объектов водоснабжения, водоотведения и очистки сточных вод </t>
  </si>
  <si>
    <t>Основное мероприятие "Формирование комфортной городской среды на благоустройство дворовой территории многоквартирных домов"</t>
  </si>
  <si>
    <t>27 0 01 00000</t>
  </si>
  <si>
    <t>27 0 01 L5550</t>
  </si>
  <si>
    <t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</t>
  </si>
  <si>
    <t>16 0 01 00250</t>
  </si>
  <si>
    <t xml:space="preserve">Мероприятия по строительству и реконструкции объектов водоснабжения, водоотведения и очистки сточных вод </t>
  </si>
  <si>
    <t>91 1 00 00000</t>
  </si>
  <si>
    <t>91 1 01 00000</t>
  </si>
  <si>
    <t>91 1 01 00030</t>
  </si>
  <si>
    <t>99 9 01 13280</t>
  </si>
  <si>
    <t>Мероприятия по содержанию объектов благоустройстватерритории Никольского городского поселения Тосненского района Ленинградской области</t>
  </si>
  <si>
    <t>042</t>
  </si>
  <si>
    <t>Совет депутатов Никольского городского поселения Тосненского района Ленинградской области</t>
  </si>
  <si>
    <t>2021 год</t>
  </si>
  <si>
    <t>99 9 01 12040</t>
  </si>
  <si>
    <t>Обеспечение проведения выборов и референдумов</t>
  </si>
  <si>
    <t>06 1 01 S0740</t>
  </si>
  <si>
    <t xml:space="preserve">Приложение №5                                      </t>
  </si>
  <si>
    <t xml:space="preserve">Приложение №7    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</si>
  <si>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 несовершеннолетних </t>
  </si>
  <si>
    <t>91 3 01 71330</t>
  </si>
  <si>
    <t>Другие вопросы в области национальной безопасности и правоохранительной деятельности</t>
  </si>
  <si>
    <t>14</t>
  </si>
  <si>
    <t xml:space="preserve"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</si>
  <si>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91 3 01 71340</t>
  </si>
  <si>
    <t xml:space="preserve">Обеспечение деятельности аппаратов органов местного самоуправления муниципального образования Никольское городское поселение Тосненского района Ленинградско области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</si>
  <si>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</si>
  <si>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</si>
  <si>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</si>
  <si>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Обеспечение выплат стимулирующего характера работникам учреждений культуры</t>
  </si>
  <si>
    <t xml:space="preserve">Молодежная политика </t>
  </si>
  <si>
    <t>Муниципальная программа "Обеспечение качественным жильем граждан на территории Никольского городского поселения Тосненского района Ленинградской области на 2018-2020 годы"</t>
  </si>
  <si>
    <t xml:space="preserve">Подпрограмма "Обеспечение условий для организации дорожного движения на территории Никольского городского поселения Тосенского района Ленинградской области" </t>
  </si>
  <si>
    <t>Муниципальная программа "Развитие и поддержка малого и среднего предпринимательства в Никольском городского поселения Тосненского района Ленинградской области"</t>
  </si>
  <si>
    <t xml:space="preserve">Прочие мероприятияй по строительству и реконструкции объектов водоснабжения, водоотведения и очистки сточных вод </t>
  </si>
  <si>
    <t>16 0 01 10250</t>
  </si>
  <si>
    <t>031</t>
  </si>
  <si>
    <t>880</t>
  </si>
  <si>
    <t>Специальные расходы</t>
  </si>
  <si>
    <t>Обеспечение проведения выборов и референдумов в поселении Тосненского района Ленинградской области</t>
  </si>
  <si>
    <t>Непрограммные расходы органов исполнительной власти муниципального образования поселения Тосненского района Ленинградской области</t>
  </si>
  <si>
    <t xml:space="preserve">Обеспечение проведения выборов и референдумов в поселении Тосненского района Ленинградской области </t>
  </si>
  <si>
    <t>ТЕРРИТОРИАЛЬНАЯ ИЗБИРАТЕЛЬНАЯ КОМИССИЯ ТОСНЕНСКОГО МУНИЦИПАЛЬНОГО РАЙОНА ЛЕНИНГРАДСКОЙ ОБЛАСТИ</t>
  </si>
  <si>
    <t xml:space="preserve">11 </t>
  </si>
  <si>
    <t>04 2 00 00000</t>
  </si>
  <si>
    <t>04 2 01 00000</t>
  </si>
  <si>
    <t>04 2 01 04050</t>
  </si>
  <si>
    <t>04 2 01 S4050</t>
  </si>
  <si>
    <t xml:space="preserve">Подпрограмма "Развитие объектов физической культуры и спорта в Никольском городском поселении Тосненского района Ленинградской области" </t>
  </si>
  <si>
    <t xml:space="preserve">Основное мероприятие "Строительство, реконструкция и проектирование спортивных объектов" </t>
  </si>
  <si>
    <t xml:space="preserve">Реализация мероприятий по проектированию, строительству и реконструкции объектов физической культуры и спорта </t>
  </si>
  <si>
    <t>Мероприятий по строительству и реконструкции спортивных объектов</t>
  </si>
  <si>
    <t>830</t>
  </si>
  <si>
    <t xml:space="preserve"> исполнение судебных актов</t>
  </si>
  <si>
    <t>99 9 01 70060</t>
  </si>
  <si>
    <t>Поощрение достижения наилучших показателей оценки качества управления муниципальными финансами</t>
  </si>
  <si>
    <t xml:space="preserve">Обеспечение мероприятий по строительству и реконструкции объектов газификации (в том числе проектно-изыскательские работы) собственности муниципальных образований  </t>
  </si>
  <si>
    <t>ИТОГО</t>
  </si>
  <si>
    <t>11 0 01 S0200</t>
  </si>
  <si>
    <t>27 0 F2 55550</t>
  </si>
  <si>
    <t>27 0 F2 00000</t>
  </si>
  <si>
    <t xml:space="preserve">27 0 F2 00000 </t>
  </si>
  <si>
    <t>99 9 01 11570</t>
  </si>
  <si>
    <t>2022 год</t>
  </si>
  <si>
    <t xml:space="preserve">Распределение бюджетных ассигнований по целевым статьям 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 бюджетов на 2020 год </t>
  </si>
  <si>
    <t>Ведомственная структура расходов бюджета Никольского городского поселения Тосненского района Ленинградской области на 2020 год</t>
  </si>
  <si>
    <t>99 9 01 10110</t>
  </si>
  <si>
    <t xml:space="preserve">Подпрограмма "Софинансирование мероприятий подпрограммы «Обеспечение доступным и комфортным жильем и коммунальными услугами граждан Российской Федерации» на 2020 – 2022 годы»  </t>
  </si>
  <si>
    <t>Подпрограмма "Софинансирование мероприятий подпрограммы «Обеспечение жильем молодых семей» государственной программы Ленинградской области «Обеспечение доступным и комфортным жильем и коммунальными услугами граждан Российской Федерации» на 2020 – 2022 годы»</t>
  </si>
  <si>
    <t>Муниципальная программа "Формирование комфортной городской среды на территории Никольского  городского поселения Тосненского района Ленинградской области на 2018-2024 годы"</t>
  </si>
  <si>
    <t>07 2 01 S2020</t>
  </si>
  <si>
    <t>99 9 01 S4840</t>
  </si>
  <si>
    <t>Поддержка развития общественной инфраструктуры муниципального значения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</si>
  <si>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</si>
  <si>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</si>
  <si>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330</t>
  </si>
  <si>
    <t>Публичные нормативные выплаты гражданам несоциального характера</t>
  </si>
  <si>
    <t xml:space="preserve">к  решению совета депутатов             </t>
  </si>
  <si>
    <t>от  24.12.2019 № 17</t>
  </si>
  <si>
    <t xml:space="preserve">к решению совета депутатов             </t>
  </si>
  <si>
    <t xml:space="preserve">Иные межбюджетные трансферты бюджету района из бюджетов поселений на исполнение части  полномочий по решению вопросов местного значения по организации ритуальных услуг и содержанию мест захоронения на территории </t>
  </si>
  <si>
    <t>Муниципальная программа "Обеспечение жильем молодых семей, признанных нуждающимися в улучшении жилищных условий в Никольском городском поселении Тосненского района Ленинградской области, на 2020-2022 годы"</t>
  </si>
  <si>
    <t xml:space="preserve">Мероприятия по предоставлению социальных выплат молодым семьям, в том числе многодетным семьям, нуждающимся в улучшении жилищных условий </t>
  </si>
  <si>
    <t>07 2 01 S4840</t>
  </si>
  <si>
    <t>Приложение №5</t>
  </si>
  <si>
    <t>12 0 01 S4840</t>
  </si>
  <si>
    <t xml:space="preserve">Приложение №2                                       </t>
  </si>
  <si>
    <t>ПРОГНОЗИРУЕМЫЕ</t>
  </si>
  <si>
    <t xml:space="preserve">поступления налоговых, неналоговых доходов и безвозмездных поступлений </t>
  </si>
  <si>
    <t>в бюджет Никольского городского поселения Тосненского района Ленинградской области</t>
  </si>
  <si>
    <t>на 2020 год и на плановый период 2021 и 2022 годов</t>
  </si>
  <si>
    <t>Код бюджетной классификации</t>
  </si>
  <si>
    <t>Источники доходов</t>
  </si>
  <si>
    <t>Сумма (тысяч  рублей)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</si>
  <si>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</si>
  <si>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</si>
  <si>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</si>
  <si>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</si>
  <si>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</si>
  <si>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 xml:space="preserve">Налог на доходы физических лиц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</si>
  <si>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</si>
  <si>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</si>
  <si>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</si>
  <si>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</si>
  <si>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</si>
  <si>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</si>
  <si>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</si>
  <si>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</si>
  <si>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</si>
  <si>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</si>
  <si>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</si>
  <si>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</si>
  <si>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</si>
  <si>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</si>
  <si>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</si>
  <si>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</si>
  <si>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</si>
  <si>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</si>
  <si>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1 11 07015 13 0000 120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</si>
  <si>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</si>
  <si>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</si>
  <si>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</si>
  <si>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</si>
  <si>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   ОТ    ОКАЗАНИЯ    ПЛАТНЫХ    УСЛУГ (РАБОТ)  И КОМПЕНСАЦИИ ЗАТРАТ ГОСУДАРСТВА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</si>
  <si>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</si>
  <si>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</si>
  <si>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</si>
  <si>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</si>
  <si>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</si>
  <si>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</si>
  <si>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</si>
  <si>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</si>
  <si>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1 14 06025 13 0000 430
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</si>
  <si>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</si>
  <si>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</si>
  <si>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</si>
  <si>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1 17 00000 00 0000 000</t>
  </si>
  <si>
    <t>ПРОЧИЕ НЕНАЛОГОВЫЕ ДОХОДЫ</t>
  </si>
  <si>
    <t>1 17 05050 13 0000 180</t>
  </si>
  <si>
    <t>Прочие неналоговые доходы бюджетов городских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</si>
  <si>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</si>
  <si>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</si>
  <si>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</si>
  <si>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РФ</t>
  </si>
  <si>
    <t xml:space="preserve">2 02 10000 00 0000 150
</t>
  </si>
  <si>
    <t>Дотации бюджетам бюджетной системы Российской Федерации</t>
  </si>
  <si>
    <t>2 02 15001 13 0000 150</t>
  </si>
  <si>
    <t>Дотации бюджетам городских поселений на выравнивание бюджетной обеспеченности</t>
  </si>
  <si>
    <t>2 02 19999 13 0000 150</t>
  </si>
  <si>
    <t>Дотации бюджетам муниципальных образований Ленинградской области на поощрение достижения наилучших показателей оценки качества управления муниципальными финансами</t>
  </si>
  <si>
    <t>2 02 20000 00 0000 150</t>
  </si>
  <si>
    <t>Субсидии бюджетам бюджетной системы Российской Федерации (межбюджетные субсидии)</t>
  </si>
  <si>
    <t xml:space="preserve">2 02 20077 13 0000 150 </t>
  </si>
  <si>
    <t>Субсидии бюджетам городских поселений на софинансирование капитальных вложений в объекты муниципальной собственности (мероприятия по строительству и реконструкции объектов водоснабжения, водоотведения и очистки сточных вод)</t>
  </si>
  <si>
    <t>Субсидии бюджетам городских поселений на софинансирование капитальных вложений в объекты муниципальной собственности (мероприятия по реконструкции стадиона г. Никольское)</t>
  </si>
  <si>
    <t>Субсидии бюджетам городских поселений на софинансирование капитальных вложений в объекты муниципальной собственности (субсидии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образований)</t>
  </si>
  <si>
    <t xml:space="preserve">2 02 20216 13 0000 150 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</si>
  <si>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(на капитальный ремонт и ремонт автомобильных дорог общего пользования местного значения)</t>
  </si>
  <si>
    <t>2 02 25555 13 0000 150</t>
  </si>
  <si>
    <t>Субсидии бюджетам городских поселений на поддержку государственных
программ субъектов Российской Федерации и муниципальных программ
формирования современной городской среды</t>
  </si>
  <si>
    <t>Прочие субсидии бюджетам городских поселений  (улучшение жилищных условий молодых граждан (молодых семей))</t>
  </si>
  <si>
    <t>2 02 29999 13 0000 150</t>
  </si>
  <si>
    <t>Прочие субсидии бюджетам городских поселений  (обеспечение стимулирующих выплат работникам муниципальных учреждений культуры Ленинградской области)</t>
  </si>
  <si>
    <t>2 02 30000 00 0000 150</t>
  </si>
  <si>
    <t>Субвенции бюджетам бюджетной системы Российской Федерации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</si>
  <si>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</si>
  <si>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</si>
  <si>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2 02 30024 13 0000 150</t>
  </si>
  <si>
    <t>Субвенция бюджетам городских поселений на выполнение передаваемых полномочий субъектов РФ (осуществление отдельных государственных полномочий Ленинградской области в сфере профилактики безнадзорности и правонарушений несовершеннолетних)</t>
  </si>
  <si>
    <t xml:space="preserve">Субвенция бюджетам городских поселений на выполнение передаваемых полномочий субъектов РФ (на осуществление отдельных государственных полномочий Ленинградской области в сфере административных правоотношений) </t>
  </si>
  <si>
    <t>2 02 40000 00 0000 151</t>
  </si>
  <si>
    <t>2 02 45160 13 0000 150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</si>
  <si>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</si>
  <si>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2 02 25497 13 0000 150</t>
  </si>
  <si>
    <t xml:space="preserve">Приложение №3                                  </t>
  </si>
  <si>
    <t>от 24.12.2019 № 17</t>
  </si>
  <si>
    <t>99 9 01 60670</t>
  </si>
  <si>
    <t>06 1 01 L4970</t>
  </si>
  <si>
    <t>Приложение №9</t>
  </si>
  <si>
    <t>Адресная инвестиционная программа Никольского городского поселения Тосненского района Ленинградской области на 2020 год и на плановый период 2021 и 2022 годов</t>
  </si>
  <si>
    <t>Наименование объекта</t>
  </si>
  <si>
    <t>Бюджетополучатель</t>
  </si>
  <si>
    <t>Источники финансирования</t>
  </si>
  <si>
    <t>Сумма, тыс. рублей</t>
  </si>
  <si>
    <t>Ввод в эксплуатацию объекта</t>
  </si>
  <si>
    <t xml:space="preserve">Муниципальная программа "Газификация территории Никольского городского поселения Тосненского района Ленинградской области" </t>
  </si>
  <si>
    <t>2021г.</t>
  </si>
  <si>
    <t>Подводящий газопровод к индивидуальным жилым домам по ул. Мирная и ул. Речная г.Никольское (проектно-изыскательские работы), строительство объектов по ул. Дачная, ул. Вишневая г. Никольского</t>
  </si>
  <si>
    <t xml:space="preserve">Администрация Никольского                 городского поселения Тосненского района Ленинградской области </t>
  </si>
  <si>
    <t>местный бюджет</t>
  </si>
  <si>
    <t>областной бюджет</t>
  </si>
  <si>
    <t>Итого по объекту</t>
  </si>
  <si>
    <t>Расширение и реконструкция площадки резервуаров чистой воды водопроводной насосной станции 3-го подъема Никольского городского поселения , расположенных по адресу: Ленинградская область, Тосненский район, г. Никольское, ул. Заводская  (строительно-монтажные работы)</t>
  </si>
  <si>
    <t>Реконструкция канализационных очистных сооружений г. Никольское  (леноблгосэкспертиза)</t>
  </si>
  <si>
    <t>Строительство водовода от магистрального водовода "Невский водопровод" до площадки резервуаров чистой воды г. Никольское (леноблгосэкспертиза)</t>
  </si>
  <si>
    <t>по Муниципальной программе</t>
  </si>
  <si>
    <t xml:space="preserve">Реконструкция стадиона
 г. Никольское по адресу: Ленинградская область, Тосненский район, г. Никольское, ул. Дачная, д.6а
</t>
  </si>
  <si>
    <t>х</t>
  </si>
  <si>
    <t>по адресным инвестициям</t>
  </si>
  <si>
    <t>Охрана семьи и детства</t>
  </si>
  <si>
    <t>25 0 00 0000</t>
  </si>
  <si>
    <t>25 0 01 0000</t>
  </si>
  <si>
    <t>Муниципальная программа "Борьба с борщевиком Сосновского на территории Никольского городского поселения Тосненского района Ленинградской области"</t>
  </si>
  <si>
    <t>Основное мероприятие "Мероприятие по борьбе с борщевиком Сосновского на территории Никольского городского поселения Тосненского района Ленинградской области"</t>
  </si>
  <si>
    <t>Мероприятие по борьбе с борщевиком Сосновского на территории Никольского городского поселения Тосненского района Ленинградской области</t>
  </si>
  <si>
    <t>25 0 01 14310</t>
  </si>
  <si>
    <t>19 0 00 0000</t>
  </si>
  <si>
    <t>Муниципальная программа "Создание мест (площадок) накопления твердых коммунальных отходов и реконструкция существующих мест (площадок) накопления твердых коммунальных отходов на территории Никольского городского поселения Тосненского района Ленинградской области "</t>
  </si>
  <si>
    <t>Основное мероприятие "Мероприятие по созданию мест (площадок) накопления твердых коммунальных отходов и реконструкции существующих мест (площадок) накопления твердых коммунальных отходов на территории Никольского городского поселения Тосненского района Ленинградской области "</t>
  </si>
  <si>
    <t xml:space="preserve">Мероприятие по созданию мест (площадок) накопления твердых коммунальных отходов и реконструкции существующих мест (площадок) накопления твердых коммунальных отходов на территории Никольского городского поселения Тосненского района Ленинградской области </t>
  </si>
  <si>
    <t>19 0 01 0000</t>
  </si>
  <si>
    <t>19 0 01 13320</t>
  </si>
  <si>
    <t xml:space="preserve">Обеспечение комплексного развития Никольского городского поселения Тосненского района Ленинградской области 
</t>
  </si>
  <si>
    <t>12 0 01 S5670</t>
  </si>
  <si>
    <t>99 9 01 13530</t>
  </si>
  <si>
    <t>ПЕРЕЧЕНЬ</t>
  </si>
  <si>
    <t xml:space="preserve">главных администраторов доходов бюджета Никольского городского поселения </t>
  </si>
  <si>
    <t xml:space="preserve"> Тосненского района Ленинградской области</t>
  </si>
  <si>
    <t>Код бюджетной классификации Российской Федерации</t>
  </si>
  <si>
    <t>Наименование главного администратора доходов местного бюджета</t>
  </si>
  <si>
    <t>главного админи- стратора доходов</t>
  </si>
  <si>
    <t>доходов местного бюджета</t>
  </si>
  <si>
    <t>1 11 02033 13 0000 120</t>
  </si>
  <si>
    <t>Доходы от размещения временно свободных средств бюджетов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</si>
  <si>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</si>
  <si>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</si>
  <si>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 </t>
  </si>
  <si>
    <t>1 11 08050 13 0000 120</t>
  </si>
  <si>
    <t>Средства, получаемые от передачи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</si>
  <si>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</si>
  <si>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</si>
  <si>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1 14 01050 13 0000 410</t>
  </si>
  <si>
    <t>Доходы от продажи квартир, находящихся в собственности городских поселений</t>
  </si>
  <si>
    <t>1 14 02052 13 0000 410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</si>
  <si>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</si>
  <si>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</si>
  <si>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</si>
  <si>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</si>
  <si>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</si>
  <si>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1 14 03050 13 0000 410
</t>
  </si>
  <si>
    <t>Средства от распоряжения и реализации выморочного и иного имущества, обращенного в доходы городских поселений (в части реализации основных средств по указанному имуществу)</t>
  </si>
  <si>
    <t xml:space="preserve">1 14 03050 13 0000 440
</t>
  </si>
  <si>
    <t>Средства от распоряжения и реализации выморочного и иного имущества, обращенного в доходы городских поселений (в части реализации материальных запасов по указанному имуществу)</t>
  </si>
  <si>
    <t>1 14 04050 13 0000 420</t>
  </si>
  <si>
    <t>Доходы от продажи нематериальных активов, находящихся в собственности городских поселений</t>
  </si>
  <si>
    <t>1 14 06025 13 0000 430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</si>
  <si>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</si>
  <si>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</si>
  <si>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1 16 10032 13 0000 140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</si>
  <si>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</si>
  <si>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1 16 10031 13 0000 140</t>
  </si>
  <si>
    <t>Возмещение ущерба при возникновении страховых случаев, когда выгодоприобретателями выступает получатели средств бюджета городского поселения</t>
  </si>
  <si>
    <t>1 16 07090 13 0000 140</t>
  </si>
  <si>
    <t>Иные штрафы,неустойки,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</si>
  <si>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1 16 10061 13 0000 140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</si>
  <si>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</si>
  <si>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1 16 10062 13 0000 140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</si>
  <si>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</si>
  <si>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1 16 07010 13 0000 140</t>
  </si>
  <si>
    <t>Штрафы,неустойки, пени, уплаченные в случае просрочки исполнения поставщиком (подрядчиком,исполнителем)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</si>
  <si>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1 16 10081 13 0000 140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</si>
  <si>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</si>
  <si>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1 16 10082 13 0000 140</t>
  </si>
  <si>
    <t>Платежи в целях возмещения ущерба при расторжении муниципального контракта,финансируемого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</si>
  <si>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1 17 01050 13 0000 180</t>
  </si>
  <si>
    <t>Невыясненные поступления, зачисляемые в бюджеты городских поселений</t>
  </si>
  <si>
    <t xml:space="preserve">Безвозмездные поступления </t>
  </si>
  <si>
    <t xml:space="preserve"> 2 02 15001 13 0000 150</t>
  </si>
  <si>
    <t>2 02 15002 13 0000 150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</si>
  <si>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</si>
  <si>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</si>
  <si>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</si>
  <si>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</si>
  <si>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</si>
  <si>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</si>
  <si>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реализацию программ формирования современной городской среды</t>
  </si>
  <si>
    <t>2 02 27112 13 0000 150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</si>
  <si>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</si>
  <si>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 бюджетам городских поселений</t>
  </si>
  <si>
    <t>2 02 35118 13 0000150</t>
  </si>
  <si>
    <t>Субвенции бюджетам городских поселений на выполнение передаваемых полномочий субъектов Российской Федерации</t>
  </si>
  <si>
    <t>2 02 39999 13 0000 150</t>
  </si>
  <si>
    <t>Прочие субвенции бюджетам городских поселений</t>
  </si>
  <si>
    <t>2 02 40014 13 0000 150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</si>
  <si>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</si>
  <si>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2 02 49999 13 0000 150</t>
  </si>
  <si>
    <t>Прочие межбюджетные трансферты, передаваемые бюджетам городских поселений</t>
  </si>
  <si>
    <t>2 02 90014 13 0000 150</t>
  </si>
  <si>
    <t>Прочие безвозмездные поступления в бюджеты городских поселений от федерального бюджета</t>
  </si>
  <si>
    <t>2 07 05010 13 0000 150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</si>
  <si>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</si>
  <si>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</si>
  <si>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</si>
  <si>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2 07 05030 13 0000 150</t>
  </si>
  <si>
    <t>Прочие безвозмездные поступления в бюджеты городских поселений</t>
  </si>
  <si>
    <t>2 08 05000 13 0000 150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</si>
  <si>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</si>
  <si>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2 19 45160 13 0000 150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</si>
  <si>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поселений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</si>
  <si>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</si>
  <si>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</si>
  <si>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2 02 25576 13 0000 150</t>
  </si>
  <si>
    <t>Сельское хозяйство и рыболовство</t>
  </si>
  <si>
    <t xml:space="preserve">04 </t>
  </si>
  <si>
    <t>Обеспечение комплексного развития Никольского городского поселения Тосненского района Ленинградской области</t>
  </si>
  <si>
    <t>12 0 01 L5760</t>
  </si>
  <si>
    <t xml:space="preserve">Приложение №1                            </t>
  </si>
  <si>
    <t xml:space="preserve">Приложение №2                                </t>
  </si>
  <si>
    <t>Приложение №4</t>
  </si>
  <si>
    <t>Прочие субсидии бюджетам городских поселений  (поддержка развития общественной инфраструктуры муниципального значения)</t>
  </si>
  <si>
    <t>от  14.07.2020 № 45</t>
  </si>
  <si>
    <t>Субсидии бюджетам городских поселений на обеспечение комплексного развития сельских территорий</t>
  </si>
  <si>
    <t>от 14.07.2020 № 45</t>
  </si>
  <si>
    <t xml:space="preserve">к  решению  совета депутатов            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</si>
</sst>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"/>
    <numFmt numFmtId="183" formatCode="0.0000"/>
    <numFmt numFmtId="184" formatCode="0.0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0"/>
    <numFmt numFmtId="191" formatCode="0.000000"/>
    <numFmt numFmtId="192" formatCode="0.00000"/>
    <numFmt numFmtId="193" formatCode="#,##0.0"/>
    <numFmt numFmtId="194" formatCode="#,##0.00&quot;р.&quot;"/>
    <numFmt numFmtId="195" formatCode="#,##0.00_р_."/>
    <numFmt numFmtId="196" formatCode="#,##0.000"/>
    <numFmt numFmtId="197" formatCode="#,##0.0000"/>
    <numFmt numFmtId="198" formatCode="[$-FC19]d\ mmmm\ yyyy\ &quot;г.&quot;"/>
    <numFmt numFmtId="199" formatCode="_-* #,##0_р_._-;\-* #,##0_р_._-;_-* &quot;-&quot;??_р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0"/>
    <numFmt numFmtId="205" formatCode="?"/>
    <numFmt numFmtId="206" formatCode="000000"/>
  </numFmts>
  <fonts count="6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12"/>
      <color indexed="8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9" fillId="0" borderId="0" xfId="53" applyFont="1">
      <alignment/>
      <protection/>
    </xf>
    <xf numFmtId="0" fontId="9" fillId="0" borderId="0" xfId="53" applyFont="1" applyAlignment="1">
      <alignment horizontal="center"/>
      <protection/>
    </xf>
    <xf numFmtId="0" fontId="9" fillId="0" borderId="0" xfId="53" applyFont="1" applyAlignment="1">
      <alignment/>
      <protection/>
    </xf>
    <xf numFmtId="0" fontId="5" fillId="0" borderId="0" xfId="53" applyFont="1">
      <alignment/>
      <protection/>
    </xf>
    <xf numFmtId="196" fontId="5" fillId="0" borderId="0" xfId="53" applyNumberFormat="1" applyFont="1">
      <alignment/>
      <protection/>
    </xf>
    <xf numFmtId="0" fontId="5" fillId="0" borderId="0" xfId="53" applyFont="1" applyBorder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5" fillId="0" borderId="0" xfId="57" applyFont="1" applyFill="1">
      <alignment/>
      <protection/>
    </xf>
    <xf numFmtId="0" fontId="5" fillId="0" borderId="0" xfId="57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center"/>
      <protection/>
    </xf>
    <xf numFmtId="0" fontId="5" fillId="0" borderId="0" xfId="57" applyFont="1" applyFill="1" applyAlignment="1">
      <alignment horizontal="center"/>
      <protection/>
    </xf>
    <xf numFmtId="0" fontId="5" fillId="0" borderId="0" xfId="57" applyFont="1" applyFill="1" applyAlignment="1">
      <alignment horizontal="right"/>
      <protection/>
    </xf>
    <xf numFmtId="0" fontId="6" fillId="0" borderId="0" xfId="57" applyFont="1" applyFill="1" applyAlignment="1">
      <alignment horizontal="center"/>
      <protection/>
    </xf>
    <xf numFmtId="0" fontId="6" fillId="0" borderId="0" xfId="57" applyFont="1" applyFill="1">
      <alignment/>
      <protection/>
    </xf>
    <xf numFmtId="49" fontId="9" fillId="0" borderId="10" xfId="57" applyNumberFormat="1" applyFont="1" applyFill="1" applyBorder="1" applyAlignment="1">
      <alignment horizontal="center" vertical="center" wrapText="1"/>
      <protection/>
    </xf>
    <xf numFmtId="0" fontId="9" fillId="0" borderId="0" xfId="57" applyFont="1" applyFill="1">
      <alignment/>
      <protection/>
    </xf>
    <xf numFmtId="49" fontId="8" fillId="0" borderId="10" xfId="57" applyNumberFormat="1" applyFont="1" applyFill="1" applyBorder="1" applyAlignment="1">
      <alignment horizontal="left" vertical="center" wrapText="1"/>
      <protection/>
    </xf>
    <xf numFmtId="49" fontId="8" fillId="0" borderId="10" xfId="57" applyNumberFormat="1" applyFont="1" applyFill="1" applyBorder="1" applyAlignment="1">
      <alignment horizontal="center" vertical="center" wrapText="1"/>
      <protection/>
    </xf>
    <xf numFmtId="196" fontId="8" fillId="0" borderId="10" xfId="57" applyNumberFormat="1" applyFont="1" applyFill="1" applyBorder="1" applyAlignment="1">
      <alignment horizontal="right" vertical="center"/>
      <protection/>
    </xf>
    <xf numFmtId="0" fontId="8" fillId="0" borderId="0" xfId="57" applyFont="1" applyFill="1">
      <alignment/>
      <protection/>
    </xf>
    <xf numFmtId="49" fontId="10" fillId="34" borderId="10" xfId="57" applyNumberFormat="1" applyFont="1" applyFill="1" applyBorder="1" applyAlignment="1">
      <alignment horizontal="left" vertical="center" wrapText="1"/>
      <protection/>
    </xf>
    <xf numFmtId="49" fontId="10" fillId="34" borderId="10" xfId="57" applyNumberFormat="1" applyFont="1" applyFill="1" applyBorder="1" applyAlignment="1">
      <alignment horizontal="center" vertical="center" wrapText="1"/>
      <protection/>
    </xf>
    <xf numFmtId="49" fontId="11" fillId="34" borderId="10" xfId="57" applyNumberFormat="1" applyFont="1" applyFill="1" applyBorder="1" applyAlignment="1">
      <alignment horizontal="center" vertical="center" wrapText="1"/>
      <protection/>
    </xf>
    <xf numFmtId="196" fontId="10" fillId="34" borderId="10" xfId="57" applyNumberFormat="1" applyFont="1" applyFill="1" applyBorder="1" applyAlignment="1">
      <alignment horizontal="right" vertical="center"/>
      <protection/>
    </xf>
    <xf numFmtId="49" fontId="10" fillId="0" borderId="10" xfId="57" applyNumberFormat="1" applyFont="1" applyFill="1" applyBorder="1" applyAlignment="1">
      <alignment horizontal="left" vertical="center" wrapText="1"/>
      <protection/>
    </xf>
    <xf numFmtId="49" fontId="10" fillId="0" borderId="10" xfId="57" applyNumberFormat="1" applyFont="1" applyFill="1" applyBorder="1" applyAlignment="1">
      <alignment horizontal="center" vertical="center" wrapText="1"/>
      <protection/>
    </xf>
    <xf numFmtId="196" fontId="10" fillId="0" borderId="10" xfId="57" applyNumberFormat="1" applyFont="1" applyFill="1" applyBorder="1" applyAlignment="1">
      <alignment horizontal="right" vertical="center" wrapText="1"/>
      <protection/>
    </xf>
    <xf numFmtId="0" fontId="10" fillId="0" borderId="0" xfId="57" applyFont="1" applyFill="1">
      <alignment/>
      <protection/>
    </xf>
    <xf numFmtId="196" fontId="8" fillId="0" borderId="10" xfId="57" applyNumberFormat="1" applyFont="1" applyFill="1" applyBorder="1" applyAlignment="1">
      <alignment horizontal="right" vertical="center" wrapText="1"/>
      <protection/>
    </xf>
    <xf numFmtId="49" fontId="11" fillId="0" borderId="10" xfId="57" applyNumberFormat="1" applyFont="1" applyFill="1" applyBorder="1" applyAlignment="1">
      <alignment horizontal="left" vertical="center" wrapText="1"/>
      <protection/>
    </xf>
    <xf numFmtId="49" fontId="11" fillId="0" borderId="10" xfId="57" applyNumberFormat="1" applyFont="1" applyFill="1" applyBorder="1" applyAlignment="1">
      <alignment horizontal="center" vertical="center" wrapText="1"/>
      <protection/>
    </xf>
    <xf numFmtId="196" fontId="11" fillId="0" borderId="10" xfId="57" applyNumberFormat="1" applyFont="1" applyFill="1" applyBorder="1" applyAlignment="1">
      <alignment horizontal="right" vertical="center" wrapText="1"/>
      <protection/>
    </xf>
    <xf numFmtId="49" fontId="9" fillId="0" borderId="10" xfId="57" applyNumberFormat="1" applyFont="1" applyFill="1" applyBorder="1" applyAlignment="1">
      <alignment horizontal="left" vertical="center" wrapText="1"/>
      <protection/>
    </xf>
    <xf numFmtId="196" fontId="9" fillId="0" borderId="10" xfId="57" applyNumberFormat="1" applyFont="1" applyFill="1" applyBorder="1" applyAlignment="1">
      <alignment horizontal="right" vertical="center" wrapText="1"/>
      <protection/>
    </xf>
    <xf numFmtId="49" fontId="9" fillId="0" borderId="10" xfId="57" applyNumberFormat="1" applyFont="1" applyFill="1" applyBorder="1" applyAlignment="1">
      <alignment horizontal="left" vertical="center" wrapText="1" indent="2"/>
      <protection/>
    </xf>
    <xf numFmtId="196" fontId="8" fillId="0" borderId="0" xfId="57" applyNumberFormat="1" applyFont="1" applyFill="1">
      <alignment/>
      <protection/>
    </xf>
    <xf numFmtId="0" fontId="9" fillId="0" borderId="10" xfId="57" applyFont="1" applyFill="1" applyBorder="1" applyAlignment="1">
      <alignment horizontal="left" vertical="center" wrapText="1"/>
      <protection/>
    </xf>
    <xf numFmtId="49" fontId="9" fillId="33" borderId="10" xfId="57" applyNumberFormat="1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12" fillId="35" borderId="10" xfId="54" applyFont="1" applyFill="1" applyBorder="1" applyAlignment="1">
      <alignment horizontal="left" vertical="center" wrapText="1"/>
      <protection/>
    </xf>
    <xf numFmtId="49" fontId="11" fillId="35" borderId="10" xfId="57" applyNumberFormat="1" applyFont="1" applyFill="1" applyBorder="1" applyAlignment="1">
      <alignment horizontal="left" vertical="center" wrapText="1"/>
      <protection/>
    </xf>
    <xf numFmtId="49" fontId="9" fillId="33" borderId="10" xfId="57" applyNumberFormat="1" applyFont="1" applyFill="1" applyBorder="1" applyAlignment="1">
      <alignment horizontal="left" vertical="center" wrapText="1"/>
      <protection/>
    </xf>
    <xf numFmtId="196" fontId="10" fillId="0" borderId="0" xfId="57" applyNumberFormat="1" applyFont="1" applyFill="1">
      <alignment/>
      <protection/>
    </xf>
    <xf numFmtId="49" fontId="10" fillId="34" borderId="10" xfId="57" applyNumberFormat="1" applyFont="1" applyFill="1" applyBorder="1" applyAlignment="1">
      <alignment vertical="center" wrapText="1"/>
      <protection/>
    </xf>
    <xf numFmtId="49" fontId="10" fillId="34" borderId="10" xfId="54" applyNumberFormat="1" applyFont="1" applyFill="1" applyBorder="1" applyAlignment="1" applyProtection="1">
      <alignment horizontal="center" vertical="center" wrapText="1"/>
      <protection/>
    </xf>
    <xf numFmtId="49" fontId="11" fillId="34" borderId="10" xfId="54" applyNumberFormat="1" applyFont="1" applyFill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>
      <alignment horizontal="left" vertical="center" wrapText="1"/>
      <protection/>
    </xf>
    <xf numFmtId="49" fontId="10" fillId="35" borderId="10" xfId="54" applyNumberFormat="1" applyFont="1" applyFill="1" applyBorder="1" applyAlignment="1" applyProtection="1">
      <alignment horizontal="center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49" fontId="8" fillId="35" borderId="10" xfId="54" applyNumberFormat="1" applyFont="1" applyFill="1" applyBorder="1" applyAlignment="1" applyProtection="1">
      <alignment horizontal="center" vertical="center" wrapText="1"/>
      <protection/>
    </xf>
    <xf numFmtId="49" fontId="11" fillId="35" borderId="10" xfId="54" applyNumberFormat="1" applyFont="1" applyFill="1" applyBorder="1" applyAlignment="1" applyProtection="1">
      <alignment horizontal="center" vertical="center" wrapText="1"/>
      <protection/>
    </xf>
    <xf numFmtId="49" fontId="9" fillId="35" borderId="10" xfId="54" applyNumberFormat="1" applyFont="1" applyFill="1" applyBorder="1" applyAlignment="1" applyProtection="1">
      <alignment horizontal="center" vertical="center" wrapText="1"/>
      <protection/>
    </xf>
    <xf numFmtId="196" fontId="10" fillId="34" borderId="10" xfId="57" applyNumberFormat="1" applyFont="1" applyFill="1" applyBorder="1" applyAlignment="1">
      <alignment horizontal="right" vertical="center" wrapText="1"/>
      <protection/>
    </xf>
    <xf numFmtId="0" fontId="11" fillId="0" borderId="0" xfId="57" applyFont="1" applyFill="1">
      <alignment/>
      <protection/>
    </xf>
    <xf numFmtId="49" fontId="10" fillId="33" borderId="10" xfId="57" applyNumberFormat="1" applyFont="1" applyFill="1" applyBorder="1" applyAlignment="1">
      <alignment horizontal="left" vertical="center" wrapText="1"/>
      <protection/>
    </xf>
    <xf numFmtId="49" fontId="10" fillId="33" borderId="10" xfId="57" applyNumberFormat="1" applyFont="1" applyFill="1" applyBorder="1" applyAlignment="1">
      <alignment horizontal="center" vertical="center" wrapText="1"/>
      <protection/>
    </xf>
    <xf numFmtId="49" fontId="8" fillId="33" borderId="10" xfId="57" applyNumberFormat="1" applyFont="1" applyFill="1" applyBorder="1" applyAlignment="1">
      <alignment horizontal="left" vertical="center" wrapText="1"/>
      <protection/>
    </xf>
    <xf numFmtId="49" fontId="8" fillId="33" borderId="10" xfId="57" applyNumberFormat="1" applyFont="1" applyFill="1" applyBorder="1" applyAlignment="1">
      <alignment horizontal="center" vertical="center" wrapText="1"/>
      <protection/>
    </xf>
    <xf numFmtId="49" fontId="11" fillId="33" borderId="10" xfId="57" applyNumberFormat="1" applyFont="1" applyFill="1" applyBorder="1" applyAlignment="1">
      <alignment horizontal="left" vertical="center" wrapText="1"/>
      <protection/>
    </xf>
    <xf numFmtId="49" fontId="11" fillId="33" borderId="10" xfId="57" applyNumberFormat="1" applyFont="1" applyFill="1" applyBorder="1" applyAlignment="1">
      <alignment horizontal="center" vertical="center" wrapText="1"/>
      <protection/>
    </xf>
    <xf numFmtId="49" fontId="9" fillId="33" borderId="10" xfId="57" applyNumberFormat="1" applyFont="1" applyFill="1" applyBorder="1" applyAlignment="1">
      <alignment horizontal="left" vertical="center" wrapText="1" indent="2"/>
      <protection/>
    </xf>
    <xf numFmtId="196" fontId="9" fillId="0" borderId="0" xfId="57" applyNumberFormat="1" applyFont="1" applyFill="1">
      <alignment/>
      <protection/>
    </xf>
    <xf numFmtId="49" fontId="12" fillId="35" borderId="10" xfId="54" applyNumberFormat="1" applyFont="1" applyFill="1" applyBorder="1" applyAlignment="1">
      <alignment horizontal="center" vertical="center" wrapText="1"/>
      <protection/>
    </xf>
    <xf numFmtId="0" fontId="13" fillId="35" borderId="10" xfId="54" applyFont="1" applyFill="1" applyBorder="1" applyAlignment="1">
      <alignment horizontal="left" vertical="center" wrapText="1"/>
      <protection/>
    </xf>
    <xf numFmtId="49" fontId="13" fillId="35" borderId="10" xfId="54" applyNumberFormat="1" applyFont="1" applyFill="1" applyBorder="1" applyAlignment="1">
      <alignment horizontal="center" vertical="center" wrapText="1"/>
      <protection/>
    </xf>
    <xf numFmtId="49" fontId="14" fillId="0" borderId="10" xfId="54" applyNumberFormat="1" applyFont="1" applyFill="1" applyBorder="1" applyAlignment="1">
      <alignment horizontal="center" vertical="center" wrapText="1"/>
      <protection/>
    </xf>
    <xf numFmtId="0" fontId="14" fillId="35" borderId="10" xfId="54" applyFont="1" applyFill="1" applyBorder="1" applyAlignment="1">
      <alignment horizontal="left" vertical="center" wrapText="1"/>
      <protection/>
    </xf>
    <xf numFmtId="49" fontId="14" fillId="35" borderId="10" xfId="54" applyNumberFormat="1" applyFont="1" applyFill="1" applyBorder="1" applyAlignment="1">
      <alignment horizontal="center" vertical="center" wrapText="1"/>
      <protection/>
    </xf>
    <xf numFmtId="0" fontId="9" fillId="0" borderId="10" xfId="57" applyNumberFormat="1" applyFont="1" applyFill="1" applyBorder="1" applyAlignment="1">
      <alignment horizontal="left" vertical="center" wrapText="1"/>
      <protection/>
    </xf>
    <xf numFmtId="0" fontId="9" fillId="0" borderId="10" xfId="57" applyNumberFormat="1" applyFont="1" applyFill="1" applyBorder="1" applyAlignment="1">
      <alignment horizontal="center" vertical="center" wrapText="1"/>
      <protection/>
    </xf>
    <xf numFmtId="196" fontId="11" fillId="0" borderId="0" xfId="57" applyNumberFormat="1" applyFont="1" applyFill="1">
      <alignment/>
      <protection/>
    </xf>
    <xf numFmtId="0" fontId="9" fillId="0" borderId="10" xfId="57" applyFont="1" applyFill="1" applyBorder="1" applyAlignment="1">
      <alignment horizontal="center"/>
      <protection/>
    </xf>
    <xf numFmtId="0" fontId="11" fillId="0" borderId="10" xfId="57" applyFont="1" applyFill="1" applyBorder="1" applyAlignment="1">
      <alignment horizontal="center"/>
      <protection/>
    </xf>
    <xf numFmtId="0" fontId="11" fillId="35" borderId="10" xfId="57" applyFont="1" applyFill="1" applyBorder="1" applyAlignment="1">
      <alignment horizontal="center"/>
      <protection/>
    </xf>
    <xf numFmtId="0" fontId="9" fillId="35" borderId="10" xfId="57" applyFont="1" applyFill="1" applyBorder="1" applyAlignment="1">
      <alignment horizontal="center"/>
      <protection/>
    </xf>
    <xf numFmtId="0" fontId="9" fillId="0" borderId="10" xfId="53" applyNumberFormat="1" applyFont="1" applyFill="1" applyBorder="1" applyAlignment="1">
      <alignment horizontal="center" vertical="center" wrapText="1"/>
      <protection/>
    </xf>
    <xf numFmtId="0" fontId="14" fillId="0" borderId="10" xfId="54" applyFont="1" applyFill="1" applyBorder="1" applyAlignment="1">
      <alignment horizontal="left" wrapText="1" indent="2"/>
      <protection/>
    </xf>
    <xf numFmtId="0" fontId="14" fillId="0" borderId="10" xfId="54" applyFont="1" applyBorder="1" applyAlignment="1">
      <alignment horizontal="left" wrapText="1" indent="2"/>
      <protection/>
    </xf>
    <xf numFmtId="196" fontId="9" fillId="0" borderId="10" xfId="57" applyNumberFormat="1" applyFont="1" applyFill="1" applyBorder="1" applyAlignment="1">
      <alignment horizontal="right" vertical="center"/>
      <protection/>
    </xf>
    <xf numFmtId="0" fontId="10" fillId="34" borderId="10" xfId="54" applyFont="1" applyFill="1" applyBorder="1" applyAlignment="1">
      <alignment horizontal="left" vertical="center" wrapText="1"/>
      <protection/>
    </xf>
    <xf numFmtId="0" fontId="11" fillId="34" borderId="10" xfId="57" applyFont="1" applyFill="1" applyBorder="1" applyAlignment="1">
      <alignment horizontal="center"/>
      <protection/>
    </xf>
    <xf numFmtId="49" fontId="10" fillId="34" borderId="10" xfId="54" applyNumberFormat="1" applyFont="1" applyFill="1" applyBorder="1" applyAlignment="1">
      <alignment horizontal="center" vertical="center" wrapText="1"/>
      <protection/>
    </xf>
    <xf numFmtId="0" fontId="10" fillId="34" borderId="10" xfId="54" applyNumberFormat="1" applyFont="1" applyFill="1" applyBorder="1" applyAlignment="1">
      <alignment horizontal="center" vertical="center" wrapText="1"/>
      <protection/>
    </xf>
    <xf numFmtId="196" fontId="10" fillId="34" borderId="10" xfId="54" applyNumberFormat="1" applyFont="1" applyFill="1" applyBorder="1" applyAlignment="1">
      <alignment horizontal="right" vertical="center" wrapText="1"/>
      <protection/>
    </xf>
    <xf numFmtId="0" fontId="8" fillId="35" borderId="10" xfId="54" applyFont="1" applyFill="1" applyBorder="1" applyAlignment="1">
      <alignment horizontal="left" vertical="center" wrapText="1"/>
      <protection/>
    </xf>
    <xf numFmtId="49" fontId="8" fillId="0" borderId="10" xfId="54" applyNumberFormat="1" applyFont="1" applyFill="1" applyBorder="1" applyAlignment="1">
      <alignment horizontal="center" vertical="center" wrapText="1"/>
      <protection/>
    </xf>
    <xf numFmtId="0" fontId="8" fillId="35" borderId="10" xfId="54" applyNumberFormat="1" applyFont="1" applyFill="1" applyBorder="1" applyAlignment="1">
      <alignment horizontal="center" vertical="center" wrapText="1"/>
      <protection/>
    </xf>
    <xf numFmtId="49" fontId="8" fillId="35" borderId="10" xfId="54" applyNumberFormat="1" applyFont="1" applyFill="1" applyBorder="1" applyAlignment="1">
      <alignment horizontal="center" vertical="center" wrapText="1"/>
      <protection/>
    </xf>
    <xf numFmtId="0" fontId="15" fillId="35" borderId="10" xfId="54" applyFont="1" applyFill="1" applyBorder="1" applyAlignment="1">
      <alignment horizontal="left" vertical="center" wrapText="1"/>
      <protection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54" applyNumberFormat="1" applyFont="1" applyFill="1" applyBorder="1" applyAlignment="1">
      <alignment horizontal="center" vertical="center" wrapText="1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0" fontId="11" fillId="0" borderId="10" xfId="54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 wrapText="1"/>
      <protection/>
    </xf>
    <xf numFmtId="0" fontId="9" fillId="0" borderId="10" xfId="54" applyNumberFormat="1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left" vertical="center" wrapText="1"/>
      <protection/>
    </xf>
    <xf numFmtId="0" fontId="14" fillId="0" borderId="11" xfId="53" applyFont="1" applyFill="1" applyBorder="1" applyAlignment="1">
      <alignment horizontal="left" vertical="center" wrapText="1"/>
      <protection/>
    </xf>
    <xf numFmtId="0" fontId="7" fillId="0" borderId="0" xfId="55" applyFont="1" applyFill="1" applyAlignment="1">
      <alignment/>
      <protection/>
    </xf>
    <xf numFmtId="0" fontId="7" fillId="0" borderId="0" xfId="55" applyFont="1" applyFill="1" applyAlignment="1">
      <alignment wrapText="1"/>
      <protection/>
    </xf>
    <xf numFmtId="0" fontId="7" fillId="0" borderId="0" xfId="55" applyFont="1" applyAlignment="1">
      <alignment/>
      <protection/>
    </xf>
    <xf numFmtId="0" fontId="7" fillId="0" borderId="0" xfId="55" applyFont="1" applyAlignment="1">
      <alignment wrapText="1"/>
      <protection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55" applyFont="1">
      <alignment/>
      <protection/>
    </xf>
    <xf numFmtId="0" fontId="7" fillId="33" borderId="0" xfId="55" applyFont="1" applyFill="1" applyAlignment="1">
      <alignment wrapText="1"/>
      <protection/>
    </xf>
    <xf numFmtId="0" fontId="5" fillId="0" borderId="0" xfId="53" applyFont="1" applyFill="1">
      <alignment/>
      <protection/>
    </xf>
    <xf numFmtId="0" fontId="14" fillId="0" borderId="10" xfId="54" applyFont="1" applyFill="1" applyBorder="1" applyAlignment="1">
      <alignment horizontal="left" vertical="center" wrapText="1"/>
      <protection/>
    </xf>
    <xf numFmtId="0" fontId="14" fillId="0" borderId="10" xfId="54" applyFont="1" applyFill="1" applyBorder="1" applyAlignment="1">
      <alignment horizontal="left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2" fillId="35" borderId="10" xfId="53" applyFont="1" applyFill="1" applyBorder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96" fontId="12" fillId="0" borderId="10" xfId="53" applyNumberFormat="1" applyFont="1" applyFill="1" applyBorder="1" applyAlignment="1">
      <alignment vertical="center"/>
      <protection/>
    </xf>
    <xf numFmtId="0" fontId="12" fillId="34" borderId="10" xfId="53" applyFont="1" applyFill="1" applyBorder="1" applyAlignment="1">
      <alignment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14" fillId="34" borderId="10" xfId="53" applyFont="1" applyFill="1" applyBorder="1" applyAlignment="1">
      <alignment horizontal="center" vertical="center"/>
      <protection/>
    </xf>
    <xf numFmtId="0" fontId="14" fillId="34" borderId="10" xfId="53" applyFont="1" applyFill="1" applyBorder="1" applyAlignment="1">
      <alignment horizontal="center" vertical="center" wrapText="1"/>
      <protection/>
    </xf>
    <xf numFmtId="196" fontId="12" fillId="34" borderId="10" xfId="53" applyNumberFormat="1" applyFont="1" applyFill="1" applyBorder="1" applyAlignment="1">
      <alignment vertical="center"/>
      <protection/>
    </xf>
    <xf numFmtId="0" fontId="12" fillId="0" borderId="10" xfId="53" applyFont="1" applyFill="1" applyBorder="1" applyAlignment="1">
      <alignment horizontal="left" vertical="center" wrapText="1"/>
      <protection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196" fontId="12" fillId="0" borderId="10" xfId="53" applyNumberFormat="1" applyFont="1" applyFill="1" applyBorder="1" applyAlignment="1">
      <alignment vertical="center" wrapText="1"/>
      <protection/>
    </xf>
    <xf numFmtId="0" fontId="15" fillId="0" borderId="10" xfId="53" applyFont="1" applyFill="1" applyBorder="1" applyAlignment="1">
      <alignment vertical="center" wrapText="1"/>
      <protection/>
    </xf>
    <xf numFmtId="3" fontId="15" fillId="0" borderId="10" xfId="53" applyNumberFormat="1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196" fontId="15" fillId="0" borderId="10" xfId="53" applyNumberFormat="1" applyFont="1" applyFill="1" applyBorder="1" applyAlignment="1">
      <alignment vertical="center" wrapText="1"/>
      <protection/>
    </xf>
    <xf numFmtId="0" fontId="13" fillId="0" borderId="10" xfId="53" applyFont="1" applyFill="1" applyBorder="1" applyAlignment="1">
      <alignment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196" fontId="13" fillId="0" borderId="10" xfId="53" applyNumberFormat="1" applyFont="1" applyFill="1" applyBorder="1" applyAlignment="1">
      <alignment vertical="center" wrapText="1"/>
      <protection/>
    </xf>
    <xf numFmtId="0" fontId="14" fillId="0" borderId="10" xfId="53" applyFont="1" applyFill="1" applyBorder="1" applyAlignment="1">
      <alignment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196" fontId="14" fillId="0" borderId="10" xfId="53" applyNumberFormat="1" applyFont="1" applyFill="1" applyBorder="1" applyAlignment="1">
      <alignment vertical="center" wrapText="1"/>
      <protection/>
    </xf>
    <xf numFmtId="0" fontId="13" fillId="0" borderId="10" xfId="53" applyFont="1" applyFill="1" applyBorder="1" applyAlignment="1">
      <alignment horizontal="left" vertical="center" wrapText="1"/>
      <protection/>
    </xf>
    <xf numFmtId="0" fontId="14" fillId="0" borderId="10" xfId="53" applyFont="1" applyFill="1" applyBorder="1" applyAlignment="1">
      <alignment vertical="top" wrapText="1"/>
      <protection/>
    </xf>
    <xf numFmtId="0" fontId="14" fillId="35" borderId="10" xfId="53" applyFont="1" applyFill="1" applyBorder="1" applyAlignment="1">
      <alignment vertical="center" wrapText="1"/>
      <protection/>
    </xf>
    <xf numFmtId="0" fontId="14" fillId="33" borderId="10" xfId="53" applyFont="1" applyFill="1" applyBorder="1" applyAlignment="1">
      <alignment vertical="center" wrapText="1"/>
      <protection/>
    </xf>
    <xf numFmtId="0" fontId="15" fillId="35" borderId="10" xfId="53" applyFont="1" applyFill="1" applyBorder="1" applyAlignment="1">
      <alignment horizontal="center" vertical="center" wrapText="1"/>
      <protection/>
    </xf>
    <xf numFmtId="0" fontId="13" fillId="35" borderId="10" xfId="53" applyFont="1" applyFill="1" applyBorder="1" applyAlignment="1">
      <alignment horizontal="center" vertical="center" wrapText="1"/>
      <protection/>
    </xf>
    <xf numFmtId="0" fontId="14" fillId="35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0" fontId="14" fillId="35" borderId="10" xfId="53" applyFont="1" applyFill="1" applyBorder="1" applyAlignment="1">
      <alignment horizontal="left" vertical="center" wrapText="1"/>
      <protection/>
    </xf>
    <xf numFmtId="0" fontId="12" fillId="35" borderId="10" xfId="53" applyFont="1" applyFill="1" applyBorder="1" applyAlignment="1">
      <alignment horizontal="left" vertical="center" wrapText="1"/>
      <protection/>
    </xf>
    <xf numFmtId="0" fontId="13" fillId="35" borderId="10" xfId="53" applyFont="1" applyFill="1" applyBorder="1" applyAlignment="1">
      <alignment horizontal="left" vertical="center" wrapText="1"/>
      <protection/>
    </xf>
    <xf numFmtId="0" fontId="12" fillId="33" borderId="12" xfId="53" applyFont="1" applyFill="1" applyBorder="1" applyAlignment="1">
      <alignment horizontal="left" vertical="center" wrapText="1"/>
      <protection/>
    </xf>
    <xf numFmtId="49" fontId="8" fillId="33" borderId="12" xfId="57" applyNumberFormat="1" applyFont="1" applyFill="1" applyBorder="1" applyAlignment="1">
      <alignment horizontal="center" vertical="center" wrapText="1"/>
      <protection/>
    </xf>
    <xf numFmtId="196" fontId="12" fillId="0" borderId="12" xfId="53" applyNumberFormat="1" applyFont="1" applyFill="1" applyBorder="1" applyAlignment="1">
      <alignment vertical="center" wrapText="1"/>
      <protection/>
    </xf>
    <xf numFmtId="0" fontId="13" fillId="0" borderId="10" xfId="0" applyFont="1" applyFill="1" applyBorder="1" applyAlignment="1">
      <alignment horizontal="left" vertical="center" wrapText="1"/>
    </xf>
    <xf numFmtId="196" fontId="13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96" fontId="14" fillId="0" borderId="10" xfId="0" applyNumberFormat="1" applyFont="1" applyFill="1" applyBorder="1" applyAlignment="1">
      <alignment vertical="center" wrapText="1"/>
    </xf>
    <xf numFmtId="206" fontId="9" fillId="0" borderId="10" xfId="57" applyNumberFormat="1" applyFont="1" applyFill="1" applyBorder="1" applyAlignment="1">
      <alignment horizontal="left" vertical="center" wrapText="1"/>
      <protection/>
    </xf>
    <xf numFmtId="206" fontId="9" fillId="0" borderId="10" xfId="57" applyNumberFormat="1" applyFont="1" applyFill="1" applyBorder="1" applyAlignment="1">
      <alignment horizontal="left" vertical="center" wrapText="1" indent="2"/>
      <protection/>
    </xf>
    <xf numFmtId="206" fontId="9" fillId="33" borderId="10" xfId="57" applyNumberFormat="1" applyFont="1" applyFill="1" applyBorder="1" applyAlignment="1">
      <alignment horizontal="left" vertical="center" wrapText="1"/>
      <protection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206" fontId="9" fillId="33" borderId="10" xfId="57" applyNumberFormat="1" applyFont="1" applyFill="1" applyBorder="1" applyAlignment="1">
      <alignment horizontal="left" vertical="center" wrapText="1" indent="2"/>
      <protection/>
    </xf>
    <xf numFmtId="0" fontId="8" fillId="34" borderId="10" xfId="53" applyFont="1" applyFill="1" applyBorder="1">
      <alignment/>
      <protection/>
    </xf>
    <xf numFmtId="0" fontId="9" fillId="34" borderId="10" xfId="53" applyFont="1" applyFill="1" applyBorder="1" applyAlignment="1">
      <alignment horizontal="center"/>
      <protection/>
    </xf>
    <xf numFmtId="0" fontId="9" fillId="34" borderId="10" xfId="53" applyFont="1" applyFill="1" applyBorder="1">
      <alignment/>
      <protection/>
    </xf>
    <xf numFmtId="196" fontId="8" fillId="34" borderId="10" xfId="53" applyNumberFormat="1" applyFont="1" applyFill="1" applyBorder="1" applyAlignment="1">
      <alignment/>
      <protection/>
    </xf>
    <xf numFmtId="196" fontId="8" fillId="0" borderId="10" xfId="57" applyNumberFormat="1" applyFont="1" applyFill="1" applyBorder="1" applyAlignment="1">
      <alignment vertical="center" wrapText="1"/>
      <protection/>
    </xf>
    <xf numFmtId="196" fontId="10" fillId="0" borderId="10" xfId="57" applyNumberFormat="1" applyFont="1" applyFill="1" applyBorder="1" applyAlignment="1">
      <alignment vertical="center" wrapText="1"/>
      <protection/>
    </xf>
    <xf numFmtId="196" fontId="11" fillId="0" borderId="10" xfId="57" applyNumberFormat="1" applyFont="1" applyFill="1" applyBorder="1" applyAlignment="1">
      <alignment vertical="center" wrapText="1"/>
      <protection/>
    </xf>
    <xf numFmtId="196" fontId="9" fillId="0" borderId="10" xfId="57" applyNumberFormat="1" applyFont="1" applyFill="1" applyBorder="1" applyAlignment="1">
      <alignment vertical="center" wrapText="1"/>
      <protection/>
    </xf>
    <xf numFmtId="0" fontId="9" fillId="0" borderId="10" xfId="57" applyFont="1" applyFill="1" applyBorder="1" applyAlignment="1">
      <alignment horizontal="left" vertical="top" wrapText="1"/>
      <protection/>
    </xf>
    <xf numFmtId="196" fontId="9" fillId="0" borderId="10" xfId="57" applyNumberFormat="1" applyFont="1" applyFill="1" applyBorder="1" applyAlignment="1">
      <alignment vertical="center"/>
      <protection/>
    </xf>
    <xf numFmtId="196" fontId="10" fillId="0" borderId="10" xfId="57" applyNumberFormat="1" applyFont="1" applyFill="1" applyBorder="1" applyAlignment="1">
      <alignment vertical="center"/>
      <protection/>
    </xf>
    <xf numFmtId="196" fontId="11" fillId="0" borderId="10" xfId="57" applyNumberFormat="1" applyFont="1" applyFill="1" applyBorder="1" applyAlignment="1">
      <alignment vertical="center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left" wrapText="1" indent="2"/>
      <protection/>
    </xf>
    <xf numFmtId="0" fontId="12" fillId="0" borderId="10" xfId="54" applyFont="1" applyFill="1" applyBorder="1" applyAlignment="1">
      <alignment horizontal="left" vertical="center" wrapText="1"/>
      <protection/>
    </xf>
    <xf numFmtId="0" fontId="7" fillId="0" borderId="0" xfId="55" applyFont="1" applyFill="1">
      <alignment/>
      <protection/>
    </xf>
    <xf numFmtId="0" fontId="16" fillId="0" borderId="0" xfId="57" applyFont="1" applyFill="1">
      <alignment/>
      <protection/>
    </xf>
    <xf numFmtId="0" fontId="13" fillId="0" borderId="10" xfId="54" applyFont="1" applyFill="1" applyBorder="1" applyAlignment="1">
      <alignment horizontal="left" vertical="center" wrapText="1"/>
      <protection/>
    </xf>
    <xf numFmtId="49" fontId="11" fillId="0" borderId="12" xfId="57" applyNumberFormat="1" applyFont="1" applyFill="1" applyBorder="1" applyAlignment="1">
      <alignment horizontal="center" vertical="center" wrapText="1"/>
      <protection/>
    </xf>
    <xf numFmtId="196" fontId="8" fillId="0" borderId="10" xfId="54" applyNumberFormat="1" applyFont="1" applyFill="1" applyBorder="1" applyAlignment="1">
      <alignment horizontal="right" vertical="center" wrapText="1"/>
      <protection/>
    </xf>
    <xf numFmtId="196" fontId="10" fillId="0" borderId="10" xfId="54" applyNumberFormat="1" applyFont="1" applyFill="1" applyBorder="1" applyAlignment="1">
      <alignment horizontal="right" vertical="center" wrapText="1"/>
      <protection/>
    </xf>
    <xf numFmtId="196" fontId="11" fillId="0" borderId="10" xfId="54" applyNumberFormat="1" applyFont="1" applyFill="1" applyBorder="1" applyAlignment="1">
      <alignment horizontal="right" vertical="center" wrapText="1"/>
      <protection/>
    </xf>
    <xf numFmtId="196" fontId="9" fillId="0" borderId="10" xfId="54" applyNumberFormat="1" applyFont="1" applyFill="1" applyBorder="1" applyAlignment="1">
      <alignment horizontal="right" vertical="center" wrapText="1"/>
      <protection/>
    </xf>
    <xf numFmtId="0" fontId="1" fillId="0" borderId="0" xfId="57" applyFont="1" applyFill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96" fontId="9" fillId="0" borderId="10" xfId="53" applyNumberFormat="1" applyFont="1" applyFill="1" applyBorder="1" applyAlignment="1">
      <alignment vertical="center" wrapText="1"/>
      <protection/>
    </xf>
    <xf numFmtId="0" fontId="9" fillId="0" borderId="0" xfId="0" applyFont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49" fontId="9" fillId="0" borderId="13" xfId="53" applyNumberFormat="1" applyFont="1" applyBorder="1" applyAlignment="1">
      <alignment horizontal="left" wrapText="1"/>
      <protection/>
    </xf>
    <xf numFmtId="49" fontId="9" fillId="0" borderId="13" xfId="57" applyNumberFormat="1" applyFont="1" applyFill="1" applyBorder="1" applyAlignment="1">
      <alignment horizontal="center" vertical="center" wrapText="1"/>
      <protection/>
    </xf>
    <xf numFmtId="196" fontId="9" fillId="0" borderId="13" xfId="57" applyNumberFormat="1" applyFont="1" applyFill="1" applyBorder="1" applyAlignment="1">
      <alignment vertical="center" wrapText="1"/>
      <protection/>
    </xf>
    <xf numFmtId="49" fontId="17" fillId="0" borderId="10" xfId="57" applyNumberFormat="1" applyFont="1" applyFill="1" applyBorder="1" applyAlignment="1">
      <alignment horizontal="left" vertical="center" wrapText="1"/>
      <protection/>
    </xf>
    <xf numFmtId="49" fontId="17" fillId="0" borderId="10" xfId="57" applyNumberFormat="1" applyFont="1" applyFill="1" applyBorder="1" applyAlignment="1">
      <alignment horizontal="left" vertical="center" wrapText="1" indent="2"/>
      <protection/>
    </xf>
    <xf numFmtId="0" fontId="18" fillId="0" borderId="10" xfId="0" applyFont="1" applyFill="1" applyBorder="1" applyAlignment="1">
      <alignment vertical="center" wrapText="1"/>
    </xf>
    <xf numFmtId="0" fontId="17" fillId="0" borderId="10" xfId="57" applyFont="1" applyFill="1" applyBorder="1" applyAlignment="1">
      <alignment horizontal="left" vertical="center" wrapText="1"/>
      <protection/>
    </xf>
    <xf numFmtId="205" fontId="17" fillId="0" borderId="10" xfId="0" applyNumberFormat="1" applyFont="1" applyFill="1" applyBorder="1" applyAlignment="1">
      <alignment horizontal="left" vertical="center" wrapText="1"/>
    </xf>
    <xf numFmtId="0" fontId="14" fillId="0" borderId="12" xfId="53" applyFont="1" applyFill="1" applyBorder="1" applyAlignment="1">
      <alignment vertical="center" wrapText="1"/>
      <protection/>
    </xf>
    <xf numFmtId="0" fontId="14" fillId="0" borderId="12" xfId="53" applyFont="1" applyFill="1" applyBorder="1" applyAlignment="1">
      <alignment horizontal="center" vertical="center" wrapText="1"/>
      <protection/>
    </xf>
    <xf numFmtId="49" fontId="14" fillId="0" borderId="12" xfId="53" applyNumberFormat="1" applyFont="1" applyFill="1" applyBorder="1" applyAlignment="1">
      <alignment horizontal="center" vertical="center" wrapText="1"/>
      <protection/>
    </xf>
    <xf numFmtId="196" fontId="14" fillId="0" borderId="12" xfId="53" applyNumberFormat="1" applyFont="1" applyFill="1" applyBorder="1" applyAlignment="1">
      <alignment vertical="center" wrapText="1"/>
      <protection/>
    </xf>
    <xf numFmtId="49" fontId="10" fillId="36" borderId="10" xfId="57" applyNumberFormat="1" applyFont="1" applyFill="1" applyBorder="1" applyAlignment="1">
      <alignment horizontal="left" vertical="center" wrapText="1"/>
      <protection/>
    </xf>
    <xf numFmtId="49" fontId="10" fillId="36" borderId="10" xfId="57" applyNumberFormat="1" applyFont="1" applyFill="1" applyBorder="1" applyAlignment="1">
      <alignment horizontal="center" vertical="center" wrapText="1"/>
      <protection/>
    </xf>
    <xf numFmtId="196" fontId="10" fillId="36" borderId="10" xfId="57" applyNumberFormat="1" applyFont="1" applyFill="1" applyBorder="1" applyAlignment="1">
      <alignment horizontal="right" vertical="center" wrapText="1"/>
      <protection/>
    </xf>
    <xf numFmtId="49" fontId="8" fillId="0" borderId="10" xfId="57" applyNumberFormat="1" applyFont="1" applyFill="1" applyBorder="1" applyAlignment="1">
      <alignment vertical="center" wrapText="1"/>
      <protection/>
    </xf>
    <xf numFmtId="49" fontId="9" fillId="0" borderId="10" xfId="57" applyNumberFormat="1" applyFont="1" applyFill="1" applyBorder="1" applyAlignment="1">
      <alignment vertical="top" wrapText="1"/>
      <protection/>
    </xf>
    <xf numFmtId="49" fontId="11" fillId="0" borderId="10" xfId="57" applyNumberFormat="1" applyFont="1" applyFill="1" applyBorder="1" applyAlignment="1">
      <alignment vertical="top" wrapText="1"/>
      <protection/>
    </xf>
    <xf numFmtId="0" fontId="14" fillId="0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8" fillId="0" borderId="10" xfId="55" applyFont="1" applyBorder="1" applyAlignment="1">
      <alignment horizontal="center" vertical="center" wrapText="1"/>
      <protection/>
    </xf>
    <xf numFmtId="0" fontId="9" fillId="0" borderId="10" xfId="53" applyFont="1" applyBorder="1">
      <alignment/>
      <protection/>
    </xf>
    <xf numFmtId="0" fontId="9" fillId="0" borderId="10" xfId="53" applyFont="1" applyBorder="1" applyAlignment="1">
      <alignment horizontal="center"/>
      <protection/>
    </xf>
    <xf numFmtId="182" fontId="9" fillId="0" borderId="10" xfId="53" applyNumberFormat="1" applyFont="1" applyBorder="1" applyAlignment="1">
      <alignment/>
      <protection/>
    </xf>
    <xf numFmtId="182" fontId="9" fillId="0" borderId="10" xfId="53" applyNumberFormat="1" applyFont="1" applyFill="1" applyBorder="1" applyAlignment="1">
      <alignment horizontal="right" vertical="center" wrapText="1"/>
      <protection/>
    </xf>
    <xf numFmtId="0" fontId="14" fillId="33" borderId="10" xfId="53" applyFont="1" applyFill="1" applyBorder="1" applyAlignment="1">
      <alignment horizontal="left" vertical="center" wrapText="1"/>
      <protection/>
    </xf>
    <xf numFmtId="0" fontId="7" fillId="0" borderId="0" xfId="56" applyFont="1">
      <alignment/>
      <protection/>
    </xf>
    <xf numFmtId="0" fontId="9" fillId="0" borderId="0" xfId="56" applyFont="1">
      <alignment/>
      <protection/>
    </xf>
    <xf numFmtId="184" fontId="9" fillId="0" borderId="0" xfId="56" applyNumberFormat="1" applyFont="1">
      <alignment/>
      <protection/>
    </xf>
    <xf numFmtId="0" fontId="8" fillId="0" borderId="0" xfId="56" applyFont="1" applyBorder="1" applyAlignment="1">
      <alignment horizontal="center"/>
      <protection/>
    </xf>
    <xf numFmtId="0" fontId="9" fillId="0" borderId="0" xfId="56" applyFont="1" applyAlignment="1">
      <alignment horizontal="right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0" xfId="56" applyFont="1">
      <alignment/>
      <protection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/>
    </xf>
    <xf numFmtId="0" fontId="6" fillId="0" borderId="10" xfId="56" applyFont="1" applyBorder="1" applyAlignment="1">
      <alignment horizontal="left" vertical="center" wrapText="1"/>
      <protection/>
    </xf>
    <xf numFmtId="196" fontId="6" fillId="0" borderId="10" xfId="56" applyNumberFormat="1" applyFont="1" applyBorder="1" applyAlignment="1">
      <alignment horizontal="right" vertical="center" wrapText="1"/>
      <protection/>
    </xf>
    <xf numFmtId="0" fontId="5" fillId="0" borderId="10" xfId="0" applyFont="1" applyBorder="1" applyAlignment="1">
      <alignment horizontal="left" vertical="center"/>
    </xf>
    <xf numFmtId="196" fontId="19" fillId="0" borderId="10" xfId="56" applyNumberFormat="1" applyFont="1" applyBorder="1" applyAlignment="1">
      <alignment horizontal="right" vertical="center" wrapText="1"/>
      <protection/>
    </xf>
    <xf numFmtId="0" fontId="20" fillId="0" borderId="10" xfId="56" applyFont="1" applyBorder="1" applyAlignment="1">
      <alignment horizontal="left" vertical="center" wrapText="1"/>
      <protection/>
    </xf>
    <xf numFmtId="196" fontId="19" fillId="0" borderId="10" xfId="56" applyNumberFormat="1" applyFont="1" applyFill="1" applyBorder="1" applyAlignment="1">
      <alignment horizontal="right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96" fontId="19" fillId="33" borderId="10" xfId="56" applyNumberFormat="1" applyFont="1" applyFill="1" applyBorder="1" applyAlignment="1">
      <alignment horizontal="right" vertical="center" wrapText="1"/>
      <protection/>
    </xf>
    <xf numFmtId="0" fontId="19" fillId="0" borderId="10" xfId="0" applyFont="1" applyBorder="1" applyAlignment="1">
      <alignment horizontal="left" vertical="center" wrapText="1"/>
    </xf>
    <xf numFmtId="0" fontId="19" fillId="0" borderId="10" xfId="56" applyFont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left" vertical="center" wrapText="1"/>
    </xf>
    <xf numFmtId="196" fontId="7" fillId="0" borderId="10" xfId="56" applyNumberFormat="1" applyFont="1" applyBorder="1" applyAlignment="1">
      <alignment horizontal="right" vertical="center" wrapText="1"/>
      <protection/>
    </xf>
    <xf numFmtId="0" fontId="19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horizontal="left" vertical="center" wrapText="1"/>
    </xf>
    <xf numFmtId="0" fontId="5" fillId="33" borderId="10" xfId="56" applyFont="1" applyFill="1" applyBorder="1" applyAlignment="1">
      <alignment horizontal="center" vertical="center" wrapText="1"/>
      <protection/>
    </xf>
    <xf numFmtId="0" fontId="20" fillId="33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196" fontId="9" fillId="0" borderId="0" xfId="56" applyNumberFormat="1" applyFont="1">
      <alignment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9" fillId="33" borderId="10" xfId="0" applyNumberFormat="1" applyFont="1" applyFill="1" applyBorder="1" applyAlignment="1">
      <alignment horizontal="left" vertical="center" wrapText="1"/>
    </xf>
    <xf numFmtId="1" fontId="5" fillId="0" borderId="10" xfId="55" applyNumberFormat="1" applyFont="1" applyFill="1" applyBorder="1" applyAlignment="1">
      <alignment horizontal="center" vertical="center"/>
      <protection/>
    </xf>
    <xf numFmtId="0" fontId="9" fillId="0" borderId="0" xfId="56" applyFont="1" applyFill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96" fontId="19" fillId="0" borderId="10" xfId="0" applyNumberFormat="1" applyFont="1" applyBorder="1" applyAlignment="1">
      <alignment horizontal="right" vertical="center" wrapText="1"/>
    </xf>
    <xf numFmtId="0" fontId="9" fillId="33" borderId="0" xfId="56" applyFont="1" applyFill="1">
      <alignment/>
      <protection/>
    </xf>
    <xf numFmtId="49" fontId="5" fillId="0" borderId="10" xfId="0" applyNumberFormat="1" applyFont="1" applyBorder="1" applyAlignment="1">
      <alignment horizontal="center" vertical="center" wrapText="1"/>
    </xf>
    <xf numFmtId="196" fontId="19" fillId="0" borderId="10" xfId="0" applyNumberFormat="1" applyFont="1" applyFill="1" applyBorder="1" applyAlignment="1">
      <alignment horizontal="right" vertical="center" wrapText="1"/>
    </xf>
    <xf numFmtId="0" fontId="0" fillId="0" borderId="0" xfId="56" applyFont="1">
      <alignment/>
      <protection/>
    </xf>
    <xf numFmtId="0" fontId="5" fillId="0" borderId="0" xfId="55" applyFont="1">
      <alignment/>
      <protection/>
    </xf>
    <xf numFmtId="0" fontId="9" fillId="0" borderId="0" xfId="53" applyFont="1" applyAlignment="1">
      <alignment horizontal="left"/>
      <protection/>
    </xf>
    <xf numFmtId="0" fontId="9" fillId="0" borderId="10" xfId="53" applyFont="1" applyBorder="1" applyAlignment="1">
      <alignment horizontal="left" vertical="center" wrapText="1"/>
      <protection/>
    </xf>
    <xf numFmtId="196" fontId="9" fillId="0" borderId="10" xfId="53" applyNumberFormat="1" applyFont="1" applyBorder="1" applyAlignment="1">
      <alignment horizontal="center" vertical="center" wrapText="1"/>
      <protection/>
    </xf>
    <xf numFmtId="43" fontId="9" fillId="0" borderId="0" xfId="53" applyNumberFormat="1" applyFont="1">
      <alignment/>
      <protection/>
    </xf>
    <xf numFmtId="0" fontId="11" fillId="0" borderId="10" xfId="53" applyFont="1" applyBorder="1" applyAlignment="1">
      <alignment horizontal="left" vertical="center" wrapText="1"/>
      <protection/>
    </xf>
    <xf numFmtId="196" fontId="11" fillId="0" borderId="10" xfId="53" applyNumberFormat="1" applyFont="1" applyBorder="1" applyAlignment="1">
      <alignment horizontal="center" vertical="center" wrapText="1"/>
      <protection/>
    </xf>
    <xf numFmtId="43" fontId="11" fillId="0" borderId="0" xfId="53" applyNumberFormat="1" applyFont="1">
      <alignment/>
      <protection/>
    </xf>
    <xf numFmtId="0" fontId="11" fillId="0" borderId="0" xfId="53" applyFont="1">
      <alignment/>
      <protection/>
    </xf>
    <xf numFmtId="0" fontId="8" fillId="0" borderId="10" xfId="53" applyFont="1" applyBorder="1" applyAlignment="1">
      <alignment horizontal="left" vertical="center" wrapText="1"/>
      <protection/>
    </xf>
    <xf numFmtId="196" fontId="8" fillId="0" borderId="10" xfId="53" applyNumberFormat="1" applyFont="1" applyBorder="1" applyAlignment="1">
      <alignment horizontal="center" vertical="center" wrapText="1"/>
      <protection/>
    </xf>
    <xf numFmtId="43" fontId="8" fillId="0" borderId="0" xfId="53" applyNumberFormat="1" applyFont="1">
      <alignment/>
      <protection/>
    </xf>
    <xf numFmtId="0" fontId="8" fillId="0" borderId="0" xfId="53" applyFont="1">
      <alignment/>
      <protection/>
    </xf>
    <xf numFmtId="0" fontId="5" fillId="0" borderId="0" xfId="53" applyFont="1" applyAlignment="1">
      <alignment horizontal="left"/>
      <protection/>
    </xf>
    <xf numFmtId="0" fontId="8" fillId="33" borderId="10" xfId="0" applyFont="1" applyFill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justify" vertical="center" wrapText="1"/>
    </xf>
    <xf numFmtId="49" fontId="9" fillId="0" borderId="10" xfId="57" applyNumberFormat="1" applyFont="1" applyFill="1" applyBorder="1" applyAlignment="1">
      <alignment horizontal="left" vertical="top" wrapText="1"/>
      <protection/>
    </xf>
    <xf numFmtId="0" fontId="6" fillId="0" borderId="0" xfId="55" applyFont="1" applyAlignment="1">
      <alignment horizontal="center"/>
      <protection/>
    </xf>
    <xf numFmtId="0" fontId="5" fillId="0" borderId="10" xfId="55" applyFont="1" applyBorder="1" applyAlignment="1">
      <alignment horizontal="center" vertical="center"/>
      <protection/>
    </xf>
    <xf numFmtId="0" fontId="5" fillId="0" borderId="0" xfId="55" applyFont="1" applyAlignment="1">
      <alignment wrapText="1"/>
      <protection/>
    </xf>
    <xf numFmtId="0" fontId="5" fillId="0" borderId="0" xfId="55" applyFont="1" applyAlignment="1">
      <alignment horizontal="left" wrapText="1"/>
      <protection/>
    </xf>
    <xf numFmtId="49" fontId="6" fillId="0" borderId="10" xfId="55" applyNumberFormat="1" applyFont="1" applyBorder="1" applyAlignment="1">
      <alignment horizontal="center" vertical="center"/>
      <protection/>
    </xf>
    <xf numFmtId="0" fontId="6" fillId="0" borderId="10" xfId="55" applyFont="1" applyBorder="1" applyAlignment="1">
      <alignment horizontal="center" vertical="center" wrapText="1"/>
      <protection/>
    </xf>
    <xf numFmtId="49" fontId="5" fillId="0" borderId="10" xfId="55" applyNumberFormat="1" applyFont="1" applyBorder="1" applyAlignment="1">
      <alignment horizontal="center" vertical="center"/>
      <protection/>
    </xf>
    <xf numFmtId="0" fontId="5" fillId="35" borderId="10" xfId="55" applyFont="1" applyFill="1" applyBorder="1" applyAlignment="1">
      <alignment horizontal="center" vertical="center"/>
      <protection/>
    </xf>
    <xf numFmtId="49" fontId="5" fillId="33" borderId="10" xfId="55" applyNumberFormat="1" applyFont="1" applyFill="1" applyBorder="1" applyAlignment="1">
      <alignment horizontal="center" vertical="center"/>
      <protection/>
    </xf>
    <xf numFmtId="0" fontId="5" fillId="33" borderId="10" xfId="55" applyFont="1" applyFill="1" applyBorder="1" applyAlignment="1">
      <alignment horizontal="center" vertical="center"/>
      <protection/>
    </xf>
    <xf numFmtId="1" fontId="5" fillId="0" borderId="10" xfId="55" applyNumberFormat="1" applyFont="1" applyBorder="1" applyAlignment="1">
      <alignment horizontal="center" vertical="center"/>
      <protection/>
    </xf>
    <xf numFmtId="0" fontId="9" fillId="0" borderId="0" xfId="56" applyFont="1" applyBorder="1" applyAlignment="1">
      <alignment horizontal="justify" vertical="top" wrapText="1"/>
      <protection/>
    </xf>
    <xf numFmtId="0" fontId="9" fillId="0" borderId="0" xfId="56" applyFont="1" applyBorder="1" applyAlignment="1">
      <alignment horizontal="justify" vertical="top"/>
      <protection/>
    </xf>
    <xf numFmtId="0" fontId="9" fillId="0" borderId="0" xfId="56" applyFont="1" applyAlignment="1">
      <alignment horizontal="justify" vertical="top"/>
      <protection/>
    </xf>
    <xf numFmtId="0" fontId="23" fillId="0" borderId="10" xfId="56" applyFont="1" applyBorder="1" applyAlignment="1">
      <alignment horizontal="left" vertical="center" wrapText="1"/>
      <protection/>
    </xf>
    <xf numFmtId="0" fontId="6" fillId="0" borderId="0" xfId="56" applyFont="1" applyAlignment="1">
      <alignment horizontal="center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14" xfId="56" applyFont="1" applyBorder="1" applyAlignment="1">
      <alignment horizontal="center" vertical="center" wrapText="1"/>
      <protection/>
    </xf>
    <xf numFmtId="0" fontId="5" fillId="0" borderId="15" xfId="56" applyFont="1" applyBorder="1" applyAlignment="1">
      <alignment horizontal="center" vertical="center" wrapText="1"/>
      <protection/>
    </xf>
    <xf numFmtId="0" fontId="5" fillId="0" borderId="16" xfId="56" applyFont="1" applyBorder="1" applyAlignment="1">
      <alignment horizontal="center" vertical="center" wrapText="1"/>
      <protection/>
    </xf>
    <xf numFmtId="0" fontId="6" fillId="33" borderId="0" xfId="55" applyFont="1" applyFill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5" fillId="33" borderId="10" xfId="55" applyFont="1" applyFill="1" applyBorder="1" applyAlignment="1">
      <alignment horizontal="left" vertical="center" wrapText="1"/>
      <protection/>
    </xf>
    <xf numFmtId="0" fontId="5" fillId="0" borderId="10" xfId="55" applyFont="1" applyBorder="1" applyAlignment="1">
      <alignment horizontal="left" vertical="center"/>
      <protection/>
    </xf>
    <xf numFmtId="0" fontId="5" fillId="0" borderId="17" xfId="55" applyFont="1" applyBorder="1" applyAlignment="1">
      <alignment horizontal="left" vertical="center" wrapText="1"/>
      <protection/>
    </xf>
    <xf numFmtId="0" fontId="0" fillId="0" borderId="18" xfId="0" applyBorder="1" applyAlignment="1">
      <alignment horizontal="left" vertical="center" wrapText="1"/>
    </xf>
    <xf numFmtId="0" fontId="5" fillId="0" borderId="18" xfId="55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6" fillId="0" borderId="0" xfId="57" applyFont="1" applyFill="1" applyAlignment="1">
      <alignment horizontal="center" vertical="center" wrapText="1"/>
      <protection/>
    </xf>
    <xf numFmtId="49" fontId="9" fillId="0" borderId="10" xfId="57" applyNumberFormat="1" applyFont="1" applyFill="1" applyBorder="1" applyAlignment="1">
      <alignment horizontal="center" vertical="center" wrapText="1"/>
      <protection/>
    </xf>
    <xf numFmtId="0" fontId="9" fillId="0" borderId="13" xfId="53" applyFont="1" applyBorder="1" applyAlignment="1">
      <alignment horizontal="center"/>
      <protection/>
    </xf>
    <xf numFmtId="0" fontId="9" fillId="0" borderId="19" xfId="53" applyFont="1" applyBorder="1" applyAlignment="1">
      <alignment horizontal="center"/>
      <protection/>
    </xf>
    <xf numFmtId="0" fontId="9" fillId="0" borderId="12" xfId="53" applyFont="1" applyBorder="1" applyAlignment="1">
      <alignment horizontal="center"/>
      <protection/>
    </xf>
    <xf numFmtId="0" fontId="9" fillId="33" borderId="10" xfId="53" applyFont="1" applyFill="1" applyBorder="1" applyAlignment="1">
      <alignment horizontal="left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left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horizontal="center"/>
      <protection/>
    </xf>
    <xf numFmtId="0" fontId="8" fillId="0" borderId="19" xfId="53" applyFont="1" applyBorder="1" applyAlignment="1">
      <alignment horizontal="center"/>
      <protection/>
    </xf>
    <xf numFmtId="0" fontId="8" fillId="0" borderId="12" xfId="53" applyFont="1" applyBorder="1" applyAlignment="1">
      <alignment horizontal="center"/>
      <protection/>
    </xf>
    <xf numFmtId="0" fontId="11" fillId="0" borderId="10" xfId="53" applyFont="1" applyBorder="1" applyAlignment="1">
      <alignment horizontal="left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49" fontId="10" fillId="0" borderId="10" xfId="53" applyNumberFormat="1" applyFont="1" applyBorder="1" applyAlignment="1">
      <alignment horizontal="center" vertical="center" wrapText="1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horizont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Бюджет 2007" xfId="55"/>
    <cellStyle name="Обычный_Исполнение бюджета 2 квартал ПЕЧАТЬ" xfId="56"/>
    <cellStyle name="Обычный_Приложения 1-9 к бюджету 2007 Поправк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36">
      <selection activeCell="C42" sqref="C42"/>
    </sheetView>
  </sheetViews>
  <sheetFormatPr defaultColWidth="9.140625" defaultRowHeight="12.75"/>
  <cols>
    <col min="1" max="1" width="26.28125" style="214" customWidth="1"/>
    <col min="2" max="2" width="64.140625" style="214" customWidth="1"/>
    <col min="3" max="3" width="15.140625" style="214" customWidth="1"/>
    <col min="4" max="5" width="16.8515625" style="214" customWidth="1"/>
    <col min="6" max="6" width="12.28125" style="214" customWidth="1"/>
    <col min="7" max="7" width="9.7109375" style="214" bestFit="1" customWidth="1"/>
    <col min="8" max="16384" width="9.140625" style="214" customWidth="1"/>
  </cols>
  <sheetData>
    <row r="1" spans="4:5" ht="15">
      <c r="D1" s="99" t="s">
        <v>604</v>
      </c>
      <c r="E1" s="100"/>
    </row>
    <row r="2" spans="4:5" ht="15">
      <c r="D2" s="99" t="s">
        <v>377</v>
      </c>
      <c r="E2" s="101"/>
    </row>
    <row r="3" spans="4:5" ht="15">
      <c r="D3" s="99" t="s">
        <v>10</v>
      </c>
      <c r="E3" s="105"/>
    </row>
    <row r="4" spans="4:5" ht="15">
      <c r="D4" s="99" t="s">
        <v>3</v>
      </c>
      <c r="E4" s="101"/>
    </row>
    <row r="5" spans="4:5" ht="15">
      <c r="D5" s="99" t="s">
        <v>4</v>
      </c>
      <c r="E5" s="101"/>
    </row>
    <row r="6" spans="3:5" s="104" customFormat="1" ht="12.75" customHeight="1">
      <c r="C6" s="213"/>
      <c r="D6" s="99" t="s">
        <v>608</v>
      </c>
      <c r="E6" s="102"/>
    </row>
    <row r="7" spans="3:5" s="104" customFormat="1" ht="12.75" customHeight="1">
      <c r="C7" s="213"/>
      <c r="D7" s="102"/>
      <c r="E7" s="102"/>
    </row>
    <row r="8" spans="3:5" s="104" customFormat="1" ht="12.75" customHeight="1">
      <c r="C8" s="213"/>
      <c r="D8" s="99" t="s">
        <v>384</v>
      </c>
      <c r="E8" s="100"/>
    </row>
    <row r="9" spans="3:5" s="104" customFormat="1" ht="12.75" customHeight="1">
      <c r="C9" s="213"/>
      <c r="D9" s="99" t="s">
        <v>375</v>
      </c>
      <c r="E9" s="101"/>
    </row>
    <row r="10" spans="3:5" s="104" customFormat="1" ht="12.75" customHeight="1">
      <c r="C10" s="213"/>
      <c r="D10" s="99" t="s">
        <v>10</v>
      </c>
      <c r="E10" s="105"/>
    </row>
    <row r="11" spans="3:5" s="104" customFormat="1" ht="12.75" customHeight="1">
      <c r="C11" s="213"/>
      <c r="D11" s="99" t="s">
        <v>3</v>
      </c>
      <c r="E11" s="101"/>
    </row>
    <row r="12" spans="3:5" s="104" customFormat="1" ht="12.75" customHeight="1">
      <c r="C12" s="213"/>
      <c r="D12" s="99" t="s">
        <v>4</v>
      </c>
      <c r="E12" s="101"/>
    </row>
    <row r="13" spans="3:5" s="104" customFormat="1" ht="12.75" customHeight="1">
      <c r="C13" s="213"/>
      <c r="D13" s="99" t="s">
        <v>376</v>
      </c>
      <c r="E13" s="102"/>
    </row>
    <row r="14" spans="2:3" ht="15">
      <c r="B14" s="213"/>
      <c r="C14" s="215"/>
    </row>
    <row r="15" spans="1:5" ht="15.75">
      <c r="A15" s="294" t="s">
        <v>385</v>
      </c>
      <c r="B15" s="294"/>
      <c r="C15" s="294"/>
      <c r="D15" s="294"/>
      <c r="E15" s="294"/>
    </row>
    <row r="16" spans="1:5" ht="15.75">
      <c r="A16" s="294" t="s">
        <v>386</v>
      </c>
      <c r="B16" s="294"/>
      <c r="C16" s="294"/>
      <c r="D16" s="294"/>
      <c r="E16" s="294"/>
    </row>
    <row r="17" spans="1:5" ht="15.75">
      <c r="A17" s="294" t="s">
        <v>387</v>
      </c>
      <c r="B17" s="294"/>
      <c r="C17" s="294"/>
      <c r="D17" s="294"/>
      <c r="E17" s="294"/>
    </row>
    <row r="18" spans="1:5" ht="15.75">
      <c r="A18" s="294" t="s">
        <v>388</v>
      </c>
      <c r="B18" s="294"/>
      <c r="C18" s="294"/>
      <c r="D18" s="294"/>
      <c r="E18" s="294"/>
    </row>
    <row r="19" spans="2:3" ht="12.75">
      <c r="B19" s="216"/>
      <c r="C19" s="217"/>
    </row>
    <row r="20" spans="1:5" s="219" customFormat="1" ht="27" customHeight="1">
      <c r="A20" s="295" t="s">
        <v>389</v>
      </c>
      <c r="B20" s="295" t="s">
        <v>390</v>
      </c>
      <c r="C20" s="296" t="s">
        <v>391</v>
      </c>
      <c r="D20" s="297"/>
      <c r="E20" s="298"/>
    </row>
    <row r="21" spans="1:5" s="219" customFormat="1" ht="21" customHeight="1">
      <c r="A21" s="295"/>
      <c r="B21" s="295"/>
      <c r="C21" s="220" t="s">
        <v>22</v>
      </c>
      <c r="D21" s="220" t="s">
        <v>311</v>
      </c>
      <c r="E21" s="220" t="s">
        <v>361</v>
      </c>
    </row>
    <row r="22" spans="1:5" ht="22.5" customHeight="1">
      <c r="A22" s="221" t="s">
        <v>392</v>
      </c>
      <c r="B22" s="222" t="s">
        <v>393</v>
      </c>
      <c r="C22" s="223">
        <f>C23+C25+C27+C30+C36+C39+C43</f>
        <v>134082.06900000002</v>
      </c>
      <c r="D22" s="223">
        <f>D23+D25+D27+D30+D36+D39+D43</f>
        <v>81244.31000000001</v>
      </c>
      <c r="E22" s="223">
        <f>E23+E25+E27+E30+E36+E39+E43</f>
        <v>80520.727</v>
      </c>
    </row>
    <row r="23" spans="1:5" ht="15.75">
      <c r="A23" s="221" t="s">
        <v>394</v>
      </c>
      <c r="B23" s="224" t="s">
        <v>395</v>
      </c>
      <c r="C23" s="225">
        <f>C24</f>
        <v>33588.152</v>
      </c>
      <c r="D23" s="225">
        <f>D24</f>
        <v>34931.678</v>
      </c>
      <c r="E23" s="225">
        <f>E24</f>
        <v>36328.945</v>
      </c>
    </row>
    <row r="24" spans="1:5" ht="16.5" customHeight="1">
      <c r="A24" s="218" t="s">
        <v>396</v>
      </c>
      <c r="B24" s="226" t="s">
        <v>397</v>
      </c>
      <c r="C24" s="227">
        <v>33588.152</v>
      </c>
      <c r="D24" s="227">
        <v>34931.678</v>
      </c>
      <c r="E24" s="227">
        <v>36328.945</v>
      </c>
    </row>
    <row r="25" spans="1:5" ht="36.75" customHeight="1">
      <c r="A25" s="228" t="s">
        <v>398</v>
      </c>
      <c r="B25" s="229" t="s">
        <v>399</v>
      </c>
      <c r="C25" s="230">
        <f>C26</f>
        <v>1753.96</v>
      </c>
      <c r="D25" s="230">
        <f>D26</f>
        <v>1754.96</v>
      </c>
      <c r="E25" s="230">
        <f>E26</f>
        <v>1754.96</v>
      </c>
    </row>
    <row r="26" spans="1:5" ht="31.5">
      <c r="A26" s="218" t="s">
        <v>400</v>
      </c>
      <c r="B26" s="226" t="s">
        <v>401</v>
      </c>
      <c r="C26" s="227">
        <v>1753.96</v>
      </c>
      <c r="D26" s="227">
        <v>1754.96</v>
      </c>
      <c r="E26" s="227">
        <v>1754.96</v>
      </c>
    </row>
    <row r="27" spans="1:5" ht="31.5">
      <c r="A27" s="218" t="s">
        <v>402</v>
      </c>
      <c r="B27" s="224" t="s">
        <v>403</v>
      </c>
      <c r="C27" s="225">
        <f>SUM(C28:C29)</f>
        <v>27221.254</v>
      </c>
      <c r="D27" s="225">
        <f>SUM(D28:D29)</f>
        <v>27788.839</v>
      </c>
      <c r="E27" s="225">
        <f>SUM(E28:E29)</f>
        <v>28389.559</v>
      </c>
    </row>
    <row r="28" spans="1:5" ht="31.5">
      <c r="A28" s="218" t="s">
        <v>404</v>
      </c>
      <c r="B28" s="231" t="s">
        <v>405</v>
      </c>
      <c r="C28" s="227">
        <v>1665.644</v>
      </c>
      <c r="D28" s="227">
        <v>1732.269</v>
      </c>
      <c r="E28" s="227">
        <v>1801.559</v>
      </c>
    </row>
    <row r="29" spans="1:5" ht="31.5">
      <c r="A29" s="218" t="s">
        <v>406</v>
      </c>
      <c r="B29" s="232" t="s">
        <v>407</v>
      </c>
      <c r="C29" s="227">
        <v>25555.61</v>
      </c>
      <c r="D29" s="227">
        <v>26056.57</v>
      </c>
      <c r="E29" s="227">
        <v>26588</v>
      </c>
    </row>
    <row r="30" spans="1:5" ht="47.25">
      <c r="A30" s="233" t="s">
        <v>408</v>
      </c>
      <c r="B30" s="234" t="s">
        <v>409</v>
      </c>
      <c r="C30" s="235">
        <f>SUM(C31:C35)</f>
        <v>8101.606</v>
      </c>
      <c r="D30" s="235">
        <f>SUM(D31:D35)</f>
        <v>6733.319</v>
      </c>
      <c r="E30" s="235">
        <f>SUM(E31:E35)</f>
        <v>6773.415</v>
      </c>
    </row>
    <row r="31" spans="1:5" ht="72.75" customHeight="1">
      <c r="A31" s="233" t="s">
        <v>410</v>
      </c>
      <c r="B31" s="236" t="s">
        <v>411</v>
      </c>
      <c r="C31" s="227">
        <f>1707.116+1000</f>
        <v>2707.116</v>
      </c>
      <c r="D31" s="227">
        <v>1603.829</v>
      </c>
      <c r="E31" s="227">
        <v>1643.925</v>
      </c>
    </row>
    <row r="32" spans="1:5" ht="57" customHeight="1">
      <c r="A32" s="218" t="s">
        <v>412</v>
      </c>
      <c r="B32" s="231" t="s">
        <v>413</v>
      </c>
      <c r="C32" s="227">
        <v>103.4</v>
      </c>
      <c r="D32" s="227">
        <v>103.4</v>
      </c>
      <c r="E32" s="227">
        <v>103.4</v>
      </c>
    </row>
    <row r="33" spans="1:5" ht="31.5">
      <c r="A33" s="218" t="s">
        <v>414</v>
      </c>
      <c r="B33" s="231" t="s">
        <v>415</v>
      </c>
      <c r="C33" s="227">
        <f>1735.67+265</f>
        <v>2000.67</v>
      </c>
      <c r="D33" s="227">
        <v>1735.67</v>
      </c>
      <c r="E33" s="227">
        <v>1735.67</v>
      </c>
    </row>
    <row r="34" spans="1:5" ht="40.5" hidden="1">
      <c r="A34" s="218" t="s">
        <v>416</v>
      </c>
      <c r="B34" s="231" t="s">
        <v>417</v>
      </c>
      <c r="C34" s="227">
        <v>0</v>
      </c>
      <c r="D34" s="227">
        <v>0</v>
      </c>
      <c r="E34" s="227">
        <v>0</v>
      </c>
    </row>
    <row r="35" spans="1:5" ht="67.5">
      <c r="A35" s="237" t="s">
        <v>418</v>
      </c>
      <c r="B35" s="231" t="s">
        <v>419</v>
      </c>
      <c r="C35" s="227">
        <f>3254.78+35.64</f>
        <v>3290.42</v>
      </c>
      <c r="D35" s="227">
        <f>3254.78+35.64</f>
        <v>3290.42</v>
      </c>
      <c r="E35" s="227">
        <f>3254.78+35.64</f>
        <v>3290.42</v>
      </c>
    </row>
    <row r="36" spans="1:5" ht="31.5">
      <c r="A36" s="228" t="s">
        <v>420</v>
      </c>
      <c r="B36" s="234" t="s">
        <v>421</v>
      </c>
      <c r="C36" s="225">
        <f>SUM(C37:C38)</f>
        <v>3546.04</v>
      </c>
      <c r="D36" s="225">
        <f>SUM(D37:D38)</f>
        <v>3038.6</v>
      </c>
      <c r="E36" s="225">
        <f>SUM(E37:E38)</f>
        <v>3177.9</v>
      </c>
    </row>
    <row r="37" spans="1:5" ht="31.5">
      <c r="A37" s="218" t="s">
        <v>422</v>
      </c>
      <c r="B37" s="231" t="s">
        <v>423</v>
      </c>
      <c r="C37" s="227">
        <v>2707.6</v>
      </c>
      <c r="D37" s="227">
        <v>2792.6</v>
      </c>
      <c r="E37" s="227">
        <v>2907.3</v>
      </c>
    </row>
    <row r="38" spans="1:5" ht="31.5">
      <c r="A38" s="218" t="s">
        <v>424</v>
      </c>
      <c r="B38" s="231" t="s">
        <v>425</v>
      </c>
      <c r="C38" s="227">
        <v>838.44</v>
      </c>
      <c r="D38" s="227">
        <v>246</v>
      </c>
      <c r="E38" s="227">
        <v>270.6</v>
      </c>
    </row>
    <row r="39" spans="1:5" ht="34.5" customHeight="1">
      <c r="A39" s="238" t="s">
        <v>426</v>
      </c>
      <c r="B39" s="234" t="s">
        <v>427</v>
      </c>
      <c r="C39" s="225">
        <f>SUM(C40:C42)</f>
        <v>59871.057</v>
      </c>
      <c r="D39" s="225">
        <f>SUM(D40:D42)</f>
        <v>6996.914</v>
      </c>
      <c r="E39" s="225">
        <f>SUM(E40:E42)</f>
        <v>4095.948</v>
      </c>
    </row>
    <row r="40" spans="1:5" ht="69.75" customHeight="1">
      <c r="A40" s="218" t="s">
        <v>428</v>
      </c>
      <c r="B40" s="239" t="s">
        <v>429</v>
      </c>
      <c r="C40" s="227">
        <v>22600</v>
      </c>
      <c r="D40" s="227">
        <v>4396.914</v>
      </c>
      <c r="E40" s="227">
        <v>2495.948</v>
      </c>
    </row>
    <row r="41" spans="1:5" ht="48.75" customHeight="1">
      <c r="A41" s="240" t="s">
        <v>430</v>
      </c>
      <c r="B41" s="241" t="s">
        <v>431</v>
      </c>
      <c r="C41" s="227">
        <v>34171.057</v>
      </c>
      <c r="D41" s="227">
        <v>2000</v>
      </c>
      <c r="E41" s="227">
        <v>1000</v>
      </c>
    </row>
    <row r="42" spans="1:5" ht="45" customHeight="1">
      <c r="A42" s="237" t="s">
        <v>432</v>
      </c>
      <c r="B42" s="231" t="s">
        <v>433</v>
      </c>
      <c r="C42" s="227">
        <f>600+2500</f>
        <v>3100</v>
      </c>
      <c r="D42" s="227">
        <v>600</v>
      </c>
      <c r="E42" s="227">
        <v>600</v>
      </c>
    </row>
    <row r="43" spans="1:5" ht="34.5" customHeight="1" hidden="1">
      <c r="A43" s="237" t="s">
        <v>434</v>
      </c>
      <c r="B43" s="234" t="s">
        <v>435</v>
      </c>
      <c r="C43" s="225">
        <f>SUM(C44)</f>
        <v>0</v>
      </c>
      <c r="D43" s="225">
        <f>SUM(D44)</f>
        <v>0</v>
      </c>
      <c r="E43" s="225">
        <f>SUM(E44)</f>
        <v>0</v>
      </c>
    </row>
    <row r="44" spans="1:5" ht="30.75" customHeight="1" hidden="1">
      <c r="A44" s="237" t="s">
        <v>436</v>
      </c>
      <c r="B44" s="231" t="s">
        <v>437</v>
      </c>
      <c r="C44" s="225">
        <v>0</v>
      </c>
      <c r="D44" s="225">
        <v>0</v>
      </c>
      <c r="E44" s="225">
        <v>0</v>
      </c>
    </row>
    <row r="45" spans="1:8" ht="24.75" customHeight="1">
      <c r="A45" s="237" t="s">
        <v>438</v>
      </c>
      <c r="B45" s="242" t="s">
        <v>439</v>
      </c>
      <c r="C45" s="223">
        <f>C46</f>
        <v>129475.59099999999</v>
      </c>
      <c r="D45" s="223">
        <f>D46</f>
        <v>58797.278</v>
      </c>
      <c r="E45" s="223">
        <f>E46</f>
        <v>62929.966</v>
      </c>
      <c r="G45" s="243"/>
      <c r="H45" s="243"/>
    </row>
    <row r="46" spans="1:5" ht="31.5">
      <c r="A46" s="237" t="s">
        <v>440</v>
      </c>
      <c r="B46" s="244" t="s">
        <v>441</v>
      </c>
      <c r="C46" s="227">
        <f>C47+C50+C60+C64+C49</f>
        <v>129475.59099999999</v>
      </c>
      <c r="D46" s="227">
        <f>D47+D50+D60</f>
        <v>58797.278</v>
      </c>
      <c r="E46" s="227">
        <f>E47+E50+E60+E64+E49</f>
        <v>62929.966</v>
      </c>
    </row>
    <row r="47" spans="1:5" ht="18.75" customHeight="1">
      <c r="A47" s="245" t="s">
        <v>442</v>
      </c>
      <c r="B47" s="246" t="s">
        <v>443</v>
      </c>
      <c r="C47" s="227">
        <f>C48</f>
        <v>48654.9</v>
      </c>
      <c r="D47" s="227">
        <f>D48</f>
        <v>51005.1</v>
      </c>
      <c r="E47" s="227">
        <f>E48</f>
        <v>53420.9</v>
      </c>
    </row>
    <row r="48" spans="1:5" ht="24.75" customHeight="1">
      <c r="A48" s="237" t="s">
        <v>444</v>
      </c>
      <c r="B48" s="247" t="s">
        <v>445</v>
      </c>
      <c r="C48" s="227">
        <v>48654.9</v>
      </c>
      <c r="D48" s="227">
        <v>51005.1</v>
      </c>
      <c r="E48" s="227">
        <v>53420.9</v>
      </c>
    </row>
    <row r="49" spans="1:5" ht="7.5" customHeight="1" hidden="1">
      <c r="A49" s="237" t="s">
        <v>446</v>
      </c>
      <c r="B49" s="247" t="s">
        <v>447</v>
      </c>
      <c r="C49" s="227">
        <v>0</v>
      </c>
      <c r="D49" s="227">
        <v>0</v>
      </c>
      <c r="E49" s="227">
        <v>0</v>
      </c>
    </row>
    <row r="50" spans="1:8" ht="31.5">
      <c r="A50" s="248" t="s">
        <v>448</v>
      </c>
      <c r="B50" s="249" t="s">
        <v>449</v>
      </c>
      <c r="C50" s="227">
        <f>SUM(C51:C59)</f>
        <v>77566.514</v>
      </c>
      <c r="D50" s="227">
        <f>SUM(D51:D59)</f>
        <v>4439.418000000001</v>
      </c>
      <c r="E50" s="227">
        <f>SUM(E51:E59)</f>
        <v>6006.206</v>
      </c>
      <c r="F50" s="290"/>
      <c r="G50" s="291"/>
      <c r="H50" s="291"/>
    </row>
    <row r="51" spans="1:5" ht="48.75" customHeight="1" hidden="1">
      <c r="A51" s="237" t="s">
        <v>450</v>
      </c>
      <c r="B51" s="246" t="s">
        <v>451</v>
      </c>
      <c r="C51" s="227">
        <v>0</v>
      </c>
      <c r="D51" s="227">
        <v>0</v>
      </c>
      <c r="E51" s="227">
        <v>0</v>
      </c>
    </row>
    <row r="52" spans="1:5" ht="57" customHeight="1">
      <c r="A52" s="237" t="s">
        <v>450</v>
      </c>
      <c r="B52" s="246" t="s">
        <v>452</v>
      </c>
      <c r="C52" s="227">
        <f>42571.33+2791</f>
        <v>45362.33</v>
      </c>
      <c r="D52" s="227">
        <v>0</v>
      </c>
      <c r="E52" s="227">
        <v>0</v>
      </c>
    </row>
    <row r="53" spans="1:5" ht="36.75" customHeight="1" hidden="1">
      <c r="A53" s="237" t="s">
        <v>450</v>
      </c>
      <c r="B53" s="246" t="s">
        <v>453</v>
      </c>
      <c r="C53" s="227">
        <v>0</v>
      </c>
      <c r="D53" s="227">
        <v>0</v>
      </c>
      <c r="E53" s="227">
        <v>0</v>
      </c>
    </row>
    <row r="54" spans="1:5" ht="94.5">
      <c r="A54" s="237" t="s">
        <v>454</v>
      </c>
      <c r="B54" s="246" t="s">
        <v>455</v>
      </c>
      <c r="C54" s="227">
        <f>736.1+1600.1</f>
        <v>2336.2</v>
      </c>
      <c r="D54" s="227">
        <v>736.1</v>
      </c>
      <c r="E54" s="227">
        <v>736.1</v>
      </c>
    </row>
    <row r="55" spans="1:5" s="251" customFormat="1" ht="66" customHeight="1">
      <c r="A55" s="250" t="s">
        <v>456</v>
      </c>
      <c r="B55" s="246" t="s">
        <v>457</v>
      </c>
      <c r="C55" s="227">
        <v>20099</v>
      </c>
      <c r="D55" s="227">
        <v>0</v>
      </c>
      <c r="E55" s="227">
        <v>0</v>
      </c>
    </row>
    <row r="56" spans="1:5" s="251" customFormat="1" ht="42" customHeight="1">
      <c r="A56" s="252" t="s">
        <v>471</v>
      </c>
      <c r="B56" s="247" t="s">
        <v>458</v>
      </c>
      <c r="C56" s="227">
        <v>3845.753</v>
      </c>
      <c r="D56" s="227">
        <v>3703.318</v>
      </c>
      <c r="E56" s="227">
        <v>5270.106</v>
      </c>
    </row>
    <row r="57" spans="1:5" s="251" customFormat="1" ht="42" customHeight="1">
      <c r="A57" s="252" t="s">
        <v>599</v>
      </c>
      <c r="B57" s="247" t="s">
        <v>609</v>
      </c>
      <c r="C57" s="227">
        <v>547.131</v>
      </c>
      <c r="D57" s="227">
        <v>0</v>
      </c>
      <c r="E57" s="227">
        <v>0</v>
      </c>
    </row>
    <row r="58" spans="1:5" s="251" customFormat="1" ht="40.5" customHeight="1">
      <c r="A58" s="252" t="s">
        <v>459</v>
      </c>
      <c r="B58" s="247" t="s">
        <v>460</v>
      </c>
      <c r="C58" s="227">
        <v>4426.1</v>
      </c>
      <c r="D58" s="227">
        <v>0</v>
      </c>
      <c r="E58" s="227">
        <v>0</v>
      </c>
    </row>
    <row r="59" spans="1:5" s="251" customFormat="1" ht="35.25" customHeight="1">
      <c r="A59" s="252" t="s">
        <v>459</v>
      </c>
      <c r="B59" s="247" t="s">
        <v>607</v>
      </c>
      <c r="C59" s="227">
        <v>950</v>
      </c>
      <c r="D59" s="227">
        <v>0</v>
      </c>
      <c r="E59" s="227">
        <v>0</v>
      </c>
    </row>
    <row r="60" spans="1:9" ht="31.5">
      <c r="A60" s="253" t="s">
        <v>461</v>
      </c>
      <c r="B60" s="249" t="s">
        <v>462</v>
      </c>
      <c r="C60" s="254">
        <f>SUM(C61:C63)</f>
        <v>3254.177</v>
      </c>
      <c r="D60" s="254">
        <f>SUM(D61:D63)</f>
        <v>3352.7599999999998</v>
      </c>
      <c r="E60" s="254">
        <f>SUM(E61:E63)</f>
        <v>3502.86</v>
      </c>
      <c r="F60" s="255"/>
      <c r="G60" s="292"/>
      <c r="H60" s="292"/>
      <c r="I60" s="292"/>
    </row>
    <row r="61" spans="1:5" ht="40.5">
      <c r="A61" s="256" t="s">
        <v>463</v>
      </c>
      <c r="B61" s="247" t="s">
        <v>464</v>
      </c>
      <c r="C61" s="257">
        <v>1335.8</v>
      </c>
      <c r="D61" s="257">
        <v>1358</v>
      </c>
      <c r="E61" s="257">
        <v>1428.8</v>
      </c>
    </row>
    <row r="62" spans="1:5" s="258" customFormat="1" ht="67.5">
      <c r="A62" s="256" t="s">
        <v>465</v>
      </c>
      <c r="B62" s="247" t="s">
        <v>466</v>
      </c>
      <c r="C62" s="257">
        <f>1907.8+0.017</f>
        <v>1907.817</v>
      </c>
      <c r="D62" s="257">
        <v>1984.2</v>
      </c>
      <c r="E62" s="257">
        <v>2063.5</v>
      </c>
    </row>
    <row r="63" spans="1:5" s="258" customFormat="1" ht="59.25" customHeight="1">
      <c r="A63" s="256" t="s">
        <v>465</v>
      </c>
      <c r="B63" s="247" t="s">
        <v>467</v>
      </c>
      <c r="C63" s="257">
        <v>10.56</v>
      </c>
      <c r="D63" s="257">
        <v>10.56</v>
      </c>
      <c r="E63" s="257">
        <v>10.56</v>
      </c>
    </row>
    <row r="64" spans="1:9" ht="33" customHeight="1" hidden="1">
      <c r="A64" s="256" t="s">
        <v>468</v>
      </c>
      <c r="B64" s="247" t="s">
        <v>2</v>
      </c>
      <c r="C64" s="257">
        <f>SUM(C65)</f>
        <v>0</v>
      </c>
      <c r="D64" s="257">
        <f>SUM(D65)</f>
        <v>0</v>
      </c>
      <c r="E64" s="257">
        <f>SUM(E65)</f>
        <v>0</v>
      </c>
      <c r="F64" s="255"/>
      <c r="G64" s="292"/>
      <c r="H64" s="292"/>
      <c r="I64" s="292"/>
    </row>
    <row r="65" spans="1:5" ht="36.75" customHeight="1" hidden="1">
      <c r="A65" s="248" t="s">
        <v>469</v>
      </c>
      <c r="B65" s="249" t="s">
        <v>470</v>
      </c>
      <c r="C65" s="227">
        <v>0</v>
      </c>
      <c r="D65" s="227">
        <v>0</v>
      </c>
      <c r="E65" s="227">
        <v>0</v>
      </c>
    </row>
    <row r="66" spans="1:5" ht="15.75">
      <c r="A66" s="293" t="s">
        <v>1</v>
      </c>
      <c r="B66" s="293"/>
      <c r="C66" s="223">
        <f>C22+C45</f>
        <v>263557.66000000003</v>
      </c>
      <c r="D66" s="223">
        <f>D22+D45</f>
        <v>140041.58800000002</v>
      </c>
      <c r="E66" s="223">
        <f>E22+E45</f>
        <v>143450.693</v>
      </c>
    </row>
    <row r="67" ht="12.75"/>
    <row r="68" ht="12.75"/>
    <row r="69" ht="12.75"/>
    <row r="70" ht="12.75"/>
    <row r="71" ht="12.75"/>
    <row r="72" ht="12.75"/>
    <row r="73" ht="12.75"/>
  </sheetData>
  <sheetProtection/>
  <mergeCells count="11">
    <mergeCell ref="C20:E20"/>
    <mergeCell ref="F50:H50"/>
    <mergeCell ref="G60:I60"/>
    <mergeCell ref="G64:I64"/>
    <mergeCell ref="A66:B66"/>
    <mergeCell ref="A15:E15"/>
    <mergeCell ref="A16:E16"/>
    <mergeCell ref="A17:E17"/>
    <mergeCell ref="A18:E18"/>
    <mergeCell ref="A20:A21"/>
    <mergeCell ref="B20:B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2.28125" style="259" customWidth="1"/>
    <col min="2" max="2" width="27.00390625" style="259" customWidth="1"/>
    <col min="3" max="3" width="54.8515625" style="259" customWidth="1"/>
    <col min="4" max="4" width="33.28125" style="259" customWidth="1"/>
    <col min="5" max="16384" width="9.140625" style="259" customWidth="1"/>
  </cols>
  <sheetData>
    <row r="1" ht="15.75">
      <c r="D1" s="105" t="s">
        <v>605</v>
      </c>
    </row>
    <row r="2" ht="15.75">
      <c r="D2" s="105" t="s">
        <v>375</v>
      </c>
    </row>
    <row r="3" ht="15.75">
      <c r="D3" s="105" t="s">
        <v>10</v>
      </c>
    </row>
    <row r="4" ht="15.75">
      <c r="D4" s="105" t="s">
        <v>3</v>
      </c>
    </row>
    <row r="5" ht="15.75">
      <c r="D5" s="105" t="s">
        <v>4</v>
      </c>
    </row>
    <row r="6" ht="15.75">
      <c r="D6" s="105" t="s">
        <v>610</v>
      </c>
    </row>
    <row r="8" ht="15.75">
      <c r="D8" s="105" t="s">
        <v>472</v>
      </c>
    </row>
    <row r="9" spans="3:4" ht="15.75">
      <c r="C9" s="281"/>
      <c r="D9" s="105" t="s">
        <v>375</v>
      </c>
    </row>
    <row r="10" spans="3:4" ht="15.75">
      <c r="C10" s="281"/>
      <c r="D10" s="105" t="s">
        <v>10</v>
      </c>
    </row>
    <row r="11" spans="3:4" ht="15.75">
      <c r="C11" s="282"/>
      <c r="D11" s="105" t="s">
        <v>3</v>
      </c>
    </row>
    <row r="12" ht="15.75">
      <c r="D12" s="105" t="s">
        <v>4</v>
      </c>
    </row>
    <row r="13" ht="15.75">
      <c r="D13" s="105" t="s">
        <v>473</v>
      </c>
    </row>
    <row r="16" spans="1:4" ht="15.75">
      <c r="A16" s="299" t="s">
        <v>513</v>
      </c>
      <c r="B16" s="299"/>
      <c r="C16" s="299"/>
      <c r="D16" s="299"/>
    </row>
    <row r="17" spans="1:4" ht="15.75">
      <c r="A17" s="300" t="s">
        <v>514</v>
      </c>
      <c r="B17" s="300"/>
      <c r="C17" s="300"/>
      <c r="D17" s="300"/>
    </row>
    <row r="18" spans="1:4" ht="15.75">
      <c r="A18" s="300" t="s">
        <v>515</v>
      </c>
      <c r="B18" s="300"/>
      <c r="C18" s="300"/>
      <c r="D18" s="300"/>
    </row>
    <row r="19" spans="1:3" ht="15.75">
      <c r="A19" s="279"/>
      <c r="B19" s="279"/>
      <c r="C19" s="279"/>
    </row>
    <row r="20" spans="1:4" ht="38.25" customHeight="1">
      <c r="A20" s="301" t="s">
        <v>516</v>
      </c>
      <c r="B20" s="301"/>
      <c r="C20" s="302" t="s">
        <v>517</v>
      </c>
      <c r="D20" s="302"/>
    </row>
    <row r="21" spans="1:4" ht="63">
      <c r="A21" s="220" t="s">
        <v>518</v>
      </c>
      <c r="B21" s="220" t="s">
        <v>519</v>
      </c>
      <c r="C21" s="302"/>
      <c r="D21" s="302"/>
    </row>
    <row r="22" spans="1:4" ht="42.75" customHeight="1">
      <c r="A22" s="283" t="s">
        <v>9</v>
      </c>
      <c r="B22" s="284"/>
      <c r="C22" s="303" t="s">
        <v>11</v>
      </c>
      <c r="D22" s="303"/>
    </row>
    <row r="23" spans="1:4" ht="15.75">
      <c r="A23" s="285" t="s">
        <v>9</v>
      </c>
      <c r="B23" s="220" t="s">
        <v>520</v>
      </c>
      <c r="C23" s="304" t="s">
        <v>521</v>
      </c>
      <c r="D23" s="304"/>
    </row>
    <row r="24" spans="1:4" ht="63" customHeight="1">
      <c r="A24" s="285" t="s">
        <v>9</v>
      </c>
      <c r="B24" s="280" t="s">
        <v>522</v>
      </c>
      <c r="C24" s="304" t="s">
        <v>523</v>
      </c>
      <c r="D24" s="304"/>
    </row>
    <row r="25" spans="1:4" ht="47.25" customHeight="1">
      <c r="A25" s="285" t="s">
        <v>9</v>
      </c>
      <c r="B25" s="280" t="s">
        <v>412</v>
      </c>
      <c r="C25" s="304" t="s">
        <v>524</v>
      </c>
      <c r="D25" s="304"/>
    </row>
    <row r="26" spans="1:4" ht="37.5" customHeight="1">
      <c r="A26" s="285" t="s">
        <v>9</v>
      </c>
      <c r="B26" s="280" t="s">
        <v>414</v>
      </c>
      <c r="C26" s="304" t="s">
        <v>415</v>
      </c>
      <c r="D26" s="304"/>
    </row>
    <row r="27" spans="1:4" ht="50.25" customHeight="1">
      <c r="A27" s="285" t="s">
        <v>9</v>
      </c>
      <c r="B27" s="220" t="s">
        <v>416</v>
      </c>
      <c r="C27" s="304" t="s">
        <v>417</v>
      </c>
      <c r="D27" s="304"/>
    </row>
    <row r="28" spans="1:4" ht="64.5" customHeight="1">
      <c r="A28" s="285" t="s">
        <v>9</v>
      </c>
      <c r="B28" s="280" t="s">
        <v>525</v>
      </c>
      <c r="C28" s="304" t="s">
        <v>526</v>
      </c>
      <c r="D28" s="304"/>
    </row>
    <row r="29" spans="1:4" ht="36.75" customHeight="1">
      <c r="A29" s="285" t="s">
        <v>9</v>
      </c>
      <c r="B29" s="280" t="s">
        <v>527</v>
      </c>
      <c r="C29" s="305" t="s">
        <v>528</v>
      </c>
      <c r="D29" s="305"/>
    </row>
    <row r="30" spans="1:4" ht="64.5" customHeight="1">
      <c r="A30" s="285" t="s">
        <v>9</v>
      </c>
      <c r="B30" s="280" t="s">
        <v>418</v>
      </c>
      <c r="C30" s="304" t="s">
        <v>419</v>
      </c>
      <c r="D30" s="304"/>
    </row>
    <row r="31" spans="1:4" ht="39.75" customHeight="1">
      <c r="A31" s="285" t="s">
        <v>9</v>
      </c>
      <c r="B31" s="280" t="s">
        <v>422</v>
      </c>
      <c r="C31" s="304" t="s">
        <v>423</v>
      </c>
      <c r="D31" s="304"/>
    </row>
    <row r="32" spans="1:4" ht="21.75" customHeight="1">
      <c r="A32" s="285" t="s">
        <v>9</v>
      </c>
      <c r="B32" s="280" t="s">
        <v>424</v>
      </c>
      <c r="C32" s="304" t="s">
        <v>425</v>
      </c>
      <c r="D32" s="304"/>
    </row>
    <row r="33" spans="1:4" ht="21.75" customHeight="1">
      <c r="A33" s="285" t="s">
        <v>9</v>
      </c>
      <c r="B33" s="280" t="s">
        <v>529</v>
      </c>
      <c r="C33" s="304" t="s">
        <v>530</v>
      </c>
      <c r="D33" s="304"/>
    </row>
    <row r="34" spans="1:4" ht="67.5" customHeight="1">
      <c r="A34" s="285" t="s">
        <v>9</v>
      </c>
      <c r="B34" s="280" t="s">
        <v>531</v>
      </c>
      <c r="C34" s="304" t="s">
        <v>532</v>
      </c>
      <c r="D34" s="304"/>
    </row>
    <row r="35" spans="1:4" ht="67.5" customHeight="1">
      <c r="A35" s="285" t="s">
        <v>9</v>
      </c>
      <c r="B35" s="280" t="s">
        <v>533</v>
      </c>
      <c r="C35" s="304" t="s">
        <v>534</v>
      </c>
      <c r="D35" s="304"/>
    </row>
    <row r="36" spans="1:4" ht="69.75" customHeight="1">
      <c r="A36" s="285" t="s">
        <v>9</v>
      </c>
      <c r="B36" s="280" t="s">
        <v>428</v>
      </c>
      <c r="C36" s="306" t="s">
        <v>429</v>
      </c>
      <c r="D36" s="306"/>
    </row>
    <row r="37" spans="1:4" ht="69.75" customHeight="1">
      <c r="A37" s="285" t="s">
        <v>9</v>
      </c>
      <c r="B37" s="280" t="s">
        <v>535</v>
      </c>
      <c r="C37" s="304" t="s">
        <v>536</v>
      </c>
      <c r="D37" s="304"/>
    </row>
    <row r="38" spans="1:4" ht="50.25" customHeight="1">
      <c r="A38" s="285" t="s">
        <v>9</v>
      </c>
      <c r="B38" s="220" t="s">
        <v>537</v>
      </c>
      <c r="C38" s="304" t="s">
        <v>538</v>
      </c>
      <c r="D38" s="304"/>
    </row>
    <row r="39" spans="1:4" ht="50.25" customHeight="1">
      <c r="A39" s="285" t="s">
        <v>9</v>
      </c>
      <c r="B39" s="220" t="s">
        <v>539</v>
      </c>
      <c r="C39" s="304" t="s">
        <v>540</v>
      </c>
      <c r="D39" s="304"/>
    </row>
    <row r="40" spans="1:4" ht="26.25" customHeight="1">
      <c r="A40" s="285" t="s">
        <v>9</v>
      </c>
      <c r="B40" s="280" t="s">
        <v>541</v>
      </c>
      <c r="C40" s="307" t="s">
        <v>542</v>
      </c>
      <c r="D40" s="307"/>
    </row>
    <row r="41" spans="1:4" ht="50.25" customHeight="1">
      <c r="A41" s="285" t="s">
        <v>9</v>
      </c>
      <c r="B41" s="280" t="s">
        <v>543</v>
      </c>
      <c r="C41" s="304" t="s">
        <v>431</v>
      </c>
      <c r="D41" s="304"/>
    </row>
    <row r="42" spans="1:4" ht="38.25" customHeight="1">
      <c r="A42" s="285" t="s">
        <v>9</v>
      </c>
      <c r="B42" s="286" t="s">
        <v>544</v>
      </c>
      <c r="C42" s="304" t="s">
        <v>545</v>
      </c>
      <c r="D42" s="304"/>
    </row>
    <row r="43" spans="1:4" ht="50.25" customHeight="1">
      <c r="A43" s="285" t="s">
        <v>9</v>
      </c>
      <c r="B43" s="280" t="s">
        <v>546</v>
      </c>
      <c r="C43" s="304" t="s">
        <v>547</v>
      </c>
      <c r="D43" s="304"/>
    </row>
    <row r="44" spans="1:4" ht="50.25" customHeight="1">
      <c r="A44" s="285" t="s">
        <v>9</v>
      </c>
      <c r="B44" s="280" t="s">
        <v>548</v>
      </c>
      <c r="C44" s="306" t="s">
        <v>549</v>
      </c>
      <c r="D44" s="306"/>
    </row>
    <row r="45" spans="1:4" ht="66.75" customHeight="1">
      <c r="A45" s="285" t="s">
        <v>9</v>
      </c>
      <c r="B45" s="280" t="s">
        <v>550</v>
      </c>
      <c r="C45" s="304" t="s">
        <v>551</v>
      </c>
      <c r="D45" s="304"/>
    </row>
    <row r="46" spans="1:4" ht="65.25" customHeight="1">
      <c r="A46" s="287" t="s">
        <v>9</v>
      </c>
      <c r="B46" s="288" t="s">
        <v>552</v>
      </c>
      <c r="C46" s="306" t="s">
        <v>553</v>
      </c>
      <c r="D46" s="306"/>
    </row>
    <row r="47" spans="1:4" ht="122.25" customHeight="1">
      <c r="A47" s="285" t="s">
        <v>9</v>
      </c>
      <c r="B47" s="280" t="s">
        <v>554</v>
      </c>
      <c r="C47" s="304" t="s">
        <v>555</v>
      </c>
      <c r="D47" s="304"/>
    </row>
    <row r="48" spans="1:4" ht="66.75" customHeight="1">
      <c r="A48" s="285" t="s">
        <v>9</v>
      </c>
      <c r="B48" s="280" t="s">
        <v>556</v>
      </c>
      <c r="C48" s="304" t="s">
        <v>557</v>
      </c>
      <c r="D48" s="304"/>
    </row>
    <row r="49" spans="1:4" ht="100.5" customHeight="1">
      <c r="A49" s="285" t="s">
        <v>9</v>
      </c>
      <c r="B49" s="280" t="s">
        <v>558</v>
      </c>
      <c r="C49" s="304" t="s">
        <v>559</v>
      </c>
      <c r="D49" s="304"/>
    </row>
    <row r="50" spans="1:4" ht="66.75" customHeight="1">
      <c r="A50" s="285" t="s">
        <v>9</v>
      </c>
      <c r="B50" s="280" t="s">
        <v>560</v>
      </c>
      <c r="C50" s="304" t="s">
        <v>561</v>
      </c>
      <c r="D50" s="304"/>
    </row>
    <row r="51" spans="1:4" ht="26.25" customHeight="1">
      <c r="A51" s="285" t="s">
        <v>9</v>
      </c>
      <c r="B51" s="280" t="s">
        <v>562</v>
      </c>
      <c r="C51" s="304" t="s">
        <v>563</v>
      </c>
      <c r="D51" s="304"/>
    </row>
    <row r="52" spans="1:4" ht="26.25" customHeight="1">
      <c r="A52" s="285" t="s">
        <v>9</v>
      </c>
      <c r="B52" s="280" t="s">
        <v>436</v>
      </c>
      <c r="C52" s="304" t="s">
        <v>437</v>
      </c>
      <c r="D52" s="304"/>
    </row>
    <row r="53" spans="1:4" ht="26.25" customHeight="1">
      <c r="A53" s="285" t="s">
        <v>9</v>
      </c>
      <c r="B53" s="289" t="s">
        <v>438</v>
      </c>
      <c r="C53" s="304" t="s">
        <v>564</v>
      </c>
      <c r="D53" s="304"/>
    </row>
    <row r="54" spans="1:4" ht="26.25" customHeight="1">
      <c r="A54" s="285" t="s">
        <v>9</v>
      </c>
      <c r="B54" s="289" t="s">
        <v>565</v>
      </c>
      <c r="C54" s="304" t="s">
        <v>445</v>
      </c>
      <c r="D54" s="304"/>
    </row>
    <row r="55" spans="1:4" ht="33" customHeight="1">
      <c r="A55" s="285" t="s">
        <v>9</v>
      </c>
      <c r="B55" s="289" t="s">
        <v>566</v>
      </c>
      <c r="C55" s="304" t="s">
        <v>567</v>
      </c>
      <c r="D55" s="304"/>
    </row>
    <row r="56" spans="1:4" ht="24" customHeight="1">
      <c r="A56" s="285" t="s">
        <v>9</v>
      </c>
      <c r="B56" s="289" t="s">
        <v>446</v>
      </c>
      <c r="C56" s="304" t="s">
        <v>568</v>
      </c>
      <c r="D56" s="304"/>
    </row>
    <row r="57" spans="1:4" ht="50.25" customHeight="1">
      <c r="A57" s="285" t="s">
        <v>9</v>
      </c>
      <c r="B57" s="289" t="s">
        <v>569</v>
      </c>
      <c r="C57" s="304" t="s">
        <v>570</v>
      </c>
      <c r="D57" s="304"/>
    </row>
    <row r="58" spans="1:4" ht="67.5" customHeight="1">
      <c r="A58" s="285" t="s">
        <v>9</v>
      </c>
      <c r="B58" s="289" t="s">
        <v>571</v>
      </c>
      <c r="C58" s="304" t="s">
        <v>572</v>
      </c>
      <c r="D58" s="304"/>
    </row>
    <row r="59" spans="1:4" ht="67.5" customHeight="1">
      <c r="A59" s="285" t="s">
        <v>9</v>
      </c>
      <c r="B59" s="289" t="s">
        <v>456</v>
      </c>
      <c r="C59" s="308" t="s">
        <v>573</v>
      </c>
      <c r="D59" s="309"/>
    </row>
    <row r="60" spans="1:4" ht="50.25" customHeight="1">
      <c r="A60" s="285" t="s">
        <v>9</v>
      </c>
      <c r="B60" s="289" t="s">
        <v>599</v>
      </c>
      <c r="C60" s="308" t="s">
        <v>609</v>
      </c>
      <c r="D60" s="309"/>
    </row>
    <row r="61" spans="1:4" ht="44.25" customHeight="1">
      <c r="A61" s="285" t="s">
        <v>9</v>
      </c>
      <c r="B61" s="289" t="s">
        <v>574</v>
      </c>
      <c r="C61" s="308" t="s">
        <v>575</v>
      </c>
      <c r="D61" s="309"/>
    </row>
    <row r="62" spans="1:4" ht="22.5" customHeight="1">
      <c r="A62" s="285" t="s">
        <v>9</v>
      </c>
      <c r="B62" s="289" t="s">
        <v>459</v>
      </c>
      <c r="C62" s="308" t="s">
        <v>576</v>
      </c>
      <c r="D62" s="310"/>
    </row>
    <row r="63" spans="1:4" ht="41.25" customHeight="1">
      <c r="A63" s="285" t="s">
        <v>9</v>
      </c>
      <c r="B63" s="289" t="s">
        <v>577</v>
      </c>
      <c r="C63" s="304" t="s">
        <v>464</v>
      </c>
      <c r="D63" s="304"/>
    </row>
    <row r="64" spans="1:4" ht="42.75" customHeight="1">
      <c r="A64" s="285" t="s">
        <v>9</v>
      </c>
      <c r="B64" s="289" t="s">
        <v>465</v>
      </c>
      <c r="C64" s="304" t="s">
        <v>578</v>
      </c>
      <c r="D64" s="304"/>
    </row>
    <row r="65" spans="1:4" ht="31.5" customHeight="1">
      <c r="A65" s="285" t="s">
        <v>9</v>
      </c>
      <c r="B65" s="289" t="s">
        <v>579</v>
      </c>
      <c r="C65" s="304" t="s">
        <v>580</v>
      </c>
      <c r="D65" s="304"/>
    </row>
    <row r="66" spans="1:4" ht="50.25" customHeight="1">
      <c r="A66" s="285" t="s">
        <v>9</v>
      </c>
      <c r="B66" s="289" t="s">
        <v>469</v>
      </c>
      <c r="C66" s="304" t="s">
        <v>470</v>
      </c>
      <c r="D66" s="304"/>
    </row>
    <row r="67" spans="1:4" ht="50.25" customHeight="1">
      <c r="A67" s="285" t="s">
        <v>9</v>
      </c>
      <c r="B67" s="289" t="s">
        <v>581</v>
      </c>
      <c r="C67" s="304" t="s">
        <v>582</v>
      </c>
      <c r="D67" s="304"/>
    </row>
    <row r="68" spans="1:4" ht="30" customHeight="1">
      <c r="A68" s="285" t="s">
        <v>9</v>
      </c>
      <c r="B68" s="289" t="s">
        <v>583</v>
      </c>
      <c r="C68" s="304" t="s">
        <v>584</v>
      </c>
      <c r="D68" s="304"/>
    </row>
    <row r="69" spans="1:4" ht="37.5" customHeight="1">
      <c r="A69" s="285" t="s">
        <v>9</v>
      </c>
      <c r="B69" s="289" t="s">
        <v>585</v>
      </c>
      <c r="C69" s="304" t="s">
        <v>586</v>
      </c>
      <c r="D69" s="304"/>
    </row>
    <row r="70" spans="1:4" ht="64.5" customHeight="1">
      <c r="A70" s="285" t="s">
        <v>9</v>
      </c>
      <c r="B70" s="289" t="s">
        <v>587</v>
      </c>
      <c r="C70" s="304" t="s">
        <v>588</v>
      </c>
      <c r="D70" s="304"/>
    </row>
    <row r="71" spans="1:4" ht="40.5" customHeight="1">
      <c r="A71" s="285" t="s">
        <v>9</v>
      </c>
      <c r="B71" s="289" t="s">
        <v>589</v>
      </c>
      <c r="C71" s="304" t="s">
        <v>590</v>
      </c>
      <c r="D71" s="304"/>
    </row>
    <row r="72" spans="1:4" ht="23.25" customHeight="1">
      <c r="A72" s="285" t="s">
        <v>9</v>
      </c>
      <c r="B72" s="289" t="s">
        <v>591</v>
      </c>
      <c r="C72" s="304" t="s">
        <v>592</v>
      </c>
      <c r="D72" s="304"/>
    </row>
    <row r="73" spans="1:4" ht="83.25" customHeight="1">
      <c r="A73" s="285" t="s">
        <v>9</v>
      </c>
      <c r="B73" s="289" t="s">
        <v>593</v>
      </c>
      <c r="C73" s="304" t="s">
        <v>594</v>
      </c>
      <c r="D73" s="304"/>
    </row>
    <row r="74" spans="1:4" ht="50.25" customHeight="1">
      <c r="A74" s="285" t="s">
        <v>9</v>
      </c>
      <c r="B74" s="289" t="s">
        <v>595</v>
      </c>
      <c r="C74" s="304" t="s">
        <v>596</v>
      </c>
      <c r="D74" s="304"/>
    </row>
    <row r="75" spans="1:4" ht="33" customHeight="1">
      <c r="A75" s="285" t="s">
        <v>9</v>
      </c>
      <c r="B75" s="289" t="s">
        <v>597</v>
      </c>
      <c r="C75" s="304" t="s">
        <v>598</v>
      </c>
      <c r="D75" s="304"/>
    </row>
  </sheetData>
  <sheetProtection/>
  <mergeCells count="59">
    <mergeCell ref="C72:D72"/>
    <mergeCell ref="C73:D73"/>
    <mergeCell ref="C74:D74"/>
    <mergeCell ref="C75:D75"/>
    <mergeCell ref="C60:D60"/>
    <mergeCell ref="C66:D66"/>
    <mergeCell ref="C67:D67"/>
    <mergeCell ref="C68:D68"/>
    <mergeCell ref="C69:D69"/>
    <mergeCell ref="C70:D70"/>
    <mergeCell ref="C71:D71"/>
    <mergeCell ref="C59:D59"/>
    <mergeCell ref="C61:D61"/>
    <mergeCell ref="C62:D62"/>
    <mergeCell ref="C63:D63"/>
    <mergeCell ref="C64:D64"/>
    <mergeCell ref="C65:D65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A16:D16"/>
    <mergeCell ref="A17:D17"/>
    <mergeCell ref="A18:D18"/>
    <mergeCell ref="A20:B20"/>
    <mergeCell ref="C20:D21"/>
    <mergeCell ref="C22:D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H407"/>
  <sheetViews>
    <sheetView workbookViewId="0" topLeftCell="A130">
      <selection activeCell="F146" sqref="F146"/>
    </sheetView>
  </sheetViews>
  <sheetFormatPr defaultColWidth="9.140625" defaultRowHeight="12.75"/>
  <cols>
    <col min="1" max="1" width="53.8515625" style="1" customWidth="1"/>
    <col min="2" max="2" width="16.140625" style="2" customWidth="1"/>
    <col min="3" max="3" width="14.28125" style="2" customWidth="1"/>
    <col min="4" max="4" width="9.00390625" style="2" customWidth="1"/>
    <col min="5" max="5" width="8.7109375" style="1" customWidth="1"/>
    <col min="6" max="6" width="16.28125" style="3" customWidth="1"/>
    <col min="7" max="7" width="12.421875" style="1" bestFit="1" customWidth="1"/>
    <col min="8" max="16384" width="9.140625" style="1" customWidth="1"/>
  </cols>
  <sheetData>
    <row r="1" spans="4:6" ht="15">
      <c r="D1" s="99" t="s">
        <v>472</v>
      </c>
      <c r="E1" s="100"/>
      <c r="F1" s="103"/>
    </row>
    <row r="2" spans="4:6" ht="15">
      <c r="D2" s="99" t="s">
        <v>375</v>
      </c>
      <c r="E2" s="99"/>
      <c r="F2" s="103"/>
    </row>
    <row r="3" spans="4:6" ht="15">
      <c r="D3" s="99" t="s">
        <v>10</v>
      </c>
      <c r="E3" s="173"/>
      <c r="F3" s="103"/>
    </row>
    <row r="4" spans="4:6" ht="15">
      <c r="D4" s="99" t="s">
        <v>3</v>
      </c>
      <c r="E4" s="99"/>
      <c r="F4" s="103"/>
    </row>
    <row r="5" spans="4:6" ht="15">
      <c r="D5" s="99" t="s">
        <v>4</v>
      </c>
      <c r="E5" s="99"/>
      <c r="F5" s="103"/>
    </row>
    <row r="6" spans="4:6" ht="15">
      <c r="D6" s="99" t="s">
        <v>608</v>
      </c>
      <c r="E6" s="100"/>
      <c r="F6" s="103"/>
    </row>
    <row r="7" spans="4:5" s="104" customFormat="1" ht="12.75" customHeight="1">
      <c r="D7" s="99"/>
      <c r="E7" s="102"/>
    </row>
    <row r="8" spans="4:6" s="104" customFormat="1" ht="12.75" customHeight="1">
      <c r="D8" s="99" t="s">
        <v>315</v>
      </c>
      <c r="E8" s="100"/>
      <c r="F8" s="103"/>
    </row>
    <row r="9" spans="4:6" s="104" customFormat="1" ht="12.75" customHeight="1">
      <c r="D9" s="99" t="s">
        <v>377</v>
      </c>
      <c r="E9" s="99"/>
      <c r="F9" s="103"/>
    </row>
    <row r="10" spans="4:6" s="104" customFormat="1" ht="12.75" customHeight="1">
      <c r="D10" s="99" t="s">
        <v>10</v>
      </c>
      <c r="E10" s="173"/>
      <c r="F10" s="103"/>
    </row>
    <row r="11" spans="4:6" s="104" customFormat="1" ht="12.75" customHeight="1">
      <c r="D11" s="99" t="s">
        <v>3</v>
      </c>
      <c r="E11" s="99"/>
      <c r="F11" s="103"/>
    </row>
    <row r="12" spans="4:6" s="104" customFormat="1" ht="12.75" customHeight="1">
      <c r="D12" s="99" t="s">
        <v>4</v>
      </c>
      <c r="E12" s="99"/>
      <c r="F12" s="103"/>
    </row>
    <row r="13" spans="4:6" s="104" customFormat="1" ht="12.75" customHeight="1">
      <c r="D13" s="99" t="s">
        <v>376</v>
      </c>
      <c r="E13" s="100"/>
      <c r="F13" s="103"/>
    </row>
    <row r="14" ht="15.75" customHeight="1"/>
    <row r="15" spans="1:6" s="4" customFormat="1" ht="60" customHeight="1">
      <c r="A15" s="311" t="s">
        <v>362</v>
      </c>
      <c r="B15" s="311"/>
      <c r="C15" s="311"/>
      <c r="D15" s="311"/>
      <c r="E15" s="311"/>
      <c r="F15" s="311"/>
    </row>
    <row r="16" spans="1:6" s="4" customFormat="1" ht="15.75">
      <c r="A16" s="7"/>
      <c r="B16" s="7"/>
      <c r="C16" s="7"/>
      <c r="D16" s="7"/>
      <c r="E16" s="7"/>
      <c r="F16" s="7"/>
    </row>
    <row r="17" spans="1:6" s="4" customFormat="1" ht="31.5" customHeight="1">
      <c r="A17" s="312" t="s">
        <v>0</v>
      </c>
      <c r="B17" s="313" t="s">
        <v>6</v>
      </c>
      <c r="C17" s="313" t="s">
        <v>23</v>
      </c>
      <c r="D17" s="313" t="s">
        <v>24</v>
      </c>
      <c r="E17" s="313" t="s">
        <v>25</v>
      </c>
      <c r="F17" s="110" t="s">
        <v>26</v>
      </c>
    </row>
    <row r="18" spans="1:6" s="4" customFormat="1" ht="15.75" customHeight="1">
      <c r="A18" s="312"/>
      <c r="B18" s="313"/>
      <c r="C18" s="313"/>
      <c r="D18" s="313"/>
      <c r="E18" s="313"/>
      <c r="F18" s="110" t="s">
        <v>22</v>
      </c>
    </row>
    <row r="19" spans="1:6" s="4" customFormat="1" ht="23.25" customHeight="1">
      <c r="A19" s="111" t="s">
        <v>27</v>
      </c>
      <c r="B19" s="112"/>
      <c r="C19" s="112"/>
      <c r="D19" s="112"/>
      <c r="E19" s="112"/>
      <c r="F19" s="113">
        <f>SUM(F20+F245)</f>
        <v>280478.875</v>
      </c>
    </row>
    <row r="20" spans="1:6" s="4" customFormat="1" ht="22.5" customHeight="1">
      <c r="A20" s="114" t="s">
        <v>28</v>
      </c>
      <c r="B20" s="115"/>
      <c r="C20" s="115"/>
      <c r="D20" s="116"/>
      <c r="E20" s="117"/>
      <c r="F20" s="118">
        <f>F21+F50+F81+F123+F135+F160+F174+F188+F194+F204+F234+F56+F228+F222</f>
        <v>222303.738</v>
      </c>
    </row>
    <row r="21" spans="1:6" s="4" customFormat="1" ht="50.25" customHeight="1">
      <c r="A21" s="119" t="s">
        <v>29</v>
      </c>
      <c r="B21" s="112" t="s">
        <v>30</v>
      </c>
      <c r="C21" s="112"/>
      <c r="D21" s="120"/>
      <c r="E21" s="120"/>
      <c r="F21" s="121">
        <f>F22+F44+F34</f>
        <v>88936.142</v>
      </c>
    </row>
    <row r="22" spans="1:6" s="4" customFormat="1" ht="49.5" customHeight="1">
      <c r="A22" s="122" t="s">
        <v>31</v>
      </c>
      <c r="B22" s="123" t="s">
        <v>32</v>
      </c>
      <c r="C22" s="123"/>
      <c r="D22" s="124"/>
      <c r="E22" s="124"/>
      <c r="F22" s="125">
        <f>F23</f>
        <v>30453.09</v>
      </c>
    </row>
    <row r="23" spans="1:6" s="4" customFormat="1" ht="28.5" customHeight="1">
      <c r="A23" s="126" t="s">
        <v>33</v>
      </c>
      <c r="B23" s="127" t="s">
        <v>34</v>
      </c>
      <c r="C23" s="128"/>
      <c r="D23" s="124"/>
      <c r="E23" s="124"/>
      <c r="F23" s="129">
        <f>F24</f>
        <v>30453.09</v>
      </c>
    </row>
    <row r="24" spans="1:6" s="4" customFormat="1" ht="36.75" customHeight="1">
      <c r="A24" s="130" t="s">
        <v>35</v>
      </c>
      <c r="B24" s="110" t="s">
        <v>36</v>
      </c>
      <c r="C24" s="110"/>
      <c r="D24" s="131"/>
      <c r="E24" s="131"/>
      <c r="F24" s="132">
        <f>F26+F29+F32</f>
        <v>30453.09</v>
      </c>
    </row>
    <row r="25" spans="1:6" s="4" customFormat="1" ht="51">
      <c r="A25" s="130" t="s">
        <v>37</v>
      </c>
      <c r="B25" s="110" t="s">
        <v>36</v>
      </c>
      <c r="C25" s="110">
        <v>100</v>
      </c>
      <c r="D25" s="131"/>
      <c r="E25" s="131"/>
      <c r="F25" s="132">
        <f>F26</f>
        <v>12657.89</v>
      </c>
    </row>
    <row r="26" spans="1:6" s="4" customFormat="1" ht="32.25" customHeight="1">
      <c r="A26" s="36" t="s">
        <v>38</v>
      </c>
      <c r="B26" s="110" t="s">
        <v>36</v>
      </c>
      <c r="C26" s="110">
        <v>110</v>
      </c>
      <c r="D26" s="131"/>
      <c r="E26" s="131"/>
      <c r="F26" s="132">
        <f>F27</f>
        <v>12657.89</v>
      </c>
    </row>
    <row r="27" spans="1:6" s="4" customFormat="1" ht="15.75">
      <c r="A27" s="130" t="s">
        <v>39</v>
      </c>
      <c r="B27" s="110" t="s">
        <v>36</v>
      </c>
      <c r="C27" s="110">
        <v>110</v>
      </c>
      <c r="D27" s="131" t="s">
        <v>40</v>
      </c>
      <c r="E27" s="131" t="s">
        <v>41</v>
      </c>
      <c r="F27" s="132">
        <v>12657.89</v>
      </c>
    </row>
    <row r="28" spans="1:6" s="4" customFormat="1" ht="30" customHeight="1">
      <c r="A28" s="130" t="s">
        <v>42</v>
      </c>
      <c r="B28" s="110" t="s">
        <v>36</v>
      </c>
      <c r="C28" s="110">
        <v>200</v>
      </c>
      <c r="D28" s="131"/>
      <c r="E28" s="131"/>
      <c r="F28" s="132">
        <f>F29</f>
        <v>17750.2</v>
      </c>
    </row>
    <row r="29" spans="1:6" s="4" customFormat="1" ht="30" customHeight="1">
      <c r="A29" s="36" t="s">
        <v>43</v>
      </c>
      <c r="B29" s="110" t="s">
        <v>36</v>
      </c>
      <c r="C29" s="110">
        <v>240</v>
      </c>
      <c r="D29" s="131"/>
      <c r="E29" s="131"/>
      <c r="F29" s="132">
        <f>F30</f>
        <v>17750.2</v>
      </c>
    </row>
    <row r="30" spans="1:6" s="4" customFormat="1" ht="15.75">
      <c r="A30" s="130" t="s">
        <v>39</v>
      </c>
      <c r="B30" s="110" t="s">
        <v>36</v>
      </c>
      <c r="C30" s="110">
        <v>240</v>
      </c>
      <c r="D30" s="131" t="s">
        <v>40</v>
      </c>
      <c r="E30" s="131" t="s">
        <v>41</v>
      </c>
      <c r="F30" s="132">
        <v>17750.2</v>
      </c>
    </row>
    <row r="31" spans="1:6" s="4" customFormat="1" ht="15.75">
      <c r="A31" s="130" t="s">
        <v>44</v>
      </c>
      <c r="B31" s="110" t="s">
        <v>36</v>
      </c>
      <c r="C31" s="110">
        <v>800</v>
      </c>
      <c r="D31" s="131"/>
      <c r="E31" s="131"/>
      <c r="F31" s="132">
        <f>F32</f>
        <v>45</v>
      </c>
    </row>
    <row r="32" spans="1:6" s="4" customFormat="1" ht="15.75">
      <c r="A32" s="36" t="s">
        <v>45</v>
      </c>
      <c r="B32" s="110" t="s">
        <v>36</v>
      </c>
      <c r="C32" s="110">
        <v>850</v>
      </c>
      <c r="D32" s="131"/>
      <c r="E32" s="131"/>
      <c r="F32" s="132">
        <f>F33</f>
        <v>45</v>
      </c>
    </row>
    <row r="33" spans="1:6" s="4" customFormat="1" ht="15.75">
      <c r="A33" s="130" t="s">
        <v>39</v>
      </c>
      <c r="B33" s="110" t="s">
        <v>36</v>
      </c>
      <c r="C33" s="110">
        <v>850</v>
      </c>
      <c r="D33" s="131" t="s">
        <v>40</v>
      </c>
      <c r="E33" s="131" t="s">
        <v>41</v>
      </c>
      <c r="F33" s="132">
        <v>45</v>
      </c>
    </row>
    <row r="34" spans="1:6" s="4" customFormat="1" ht="38.25">
      <c r="A34" s="149" t="s">
        <v>346</v>
      </c>
      <c r="B34" s="32" t="s">
        <v>342</v>
      </c>
      <c r="C34" s="205"/>
      <c r="D34" s="186"/>
      <c r="E34" s="186"/>
      <c r="F34" s="151">
        <f>F35</f>
        <v>57043.052</v>
      </c>
    </row>
    <row r="35" spans="1:6" s="4" customFormat="1" ht="25.5">
      <c r="A35" s="149" t="s">
        <v>347</v>
      </c>
      <c r="B35" s="16" t="s">
        <v>343</v>
      </c>
      <c r="C35" s="205"/>
      <c r="D35" s="186"/>
      <c r="E35" s="186"/>
      <c r="F35" s="151">
        <f>F36+F40</f>
        <v>57043.052</v>
      </c>
    </row>
    <row r="36" spans="1:6" s="4" customFormat="1" ht="29.25" customHeight="1">
      <c r="A36" s="149" t="s">
        <v>348</v>
      </c>
      <c r="B36" s="16" t="s">
        <v>344</v>
      </c>
      <c r="C36" s="205"/>
      <c r="D36" s="186"/>
      <c r="E36" s="186"/>
      <c r="F36" s="151">
        <f>F37</f>
        <v>1867.044</v>
      </c>
    </row>
    <row r="37" spans="1:6" s="4" customFormat="1" ht="25.5">
      <c r="A37" s="149" t="s">
        <v>278</v>
      </c>
      <c r="B37" s="16" t="s">
        <v>344</v>
      </c>
      <c r="C37" s="205">
        <v>400</v>
      </c>
      <c r="D37" s="186"/>
      <c r="E37" s="186"/>
      <c r="F37" s="151">
        <f>F38</f>
        <v>1867.044</v>
      </c>
    </row>
    <row r="38" spans="1:6" s="4" customFormat="1" ht="15.75">
      <c r="A38" s="149" t="s">
        <v>147</v>
      </c>
      <c r="B38" s="16" t="s">
        <v>344</v>
      </c>
      <c r="C38" s="205">
        <v>410</v>
      </c>
      <c r="D38" s="186"/>
      <c r="E38" s="186"/>
      <c r="F38" s="151">
        <f>F39</f>
        <v>1867.044</v>
      </c>
    </row>
    <row r="39" spans="1:6" s="4" customFormat="1" ht="15.75">
      <c r="A39" s="149" t="s">
        <v>39</v>
      </c>
      <c r="B39" s="16" t="s">
        <v>344</v>
      </c>
      <c r="C39" s="205">
        <v>410</v>
      </c>
      <c r="D39" s="186" t="s">
        <v>40</v>
      </c>
      <c r="E39" s="186" t="s">
        <v>41</v>
      </c>
      <c r="F39" s="151">
        <f>200+1667.044</f>
        <v>1867.044</v>
      </c>
    </row>
    <row r="40" spans="1:6" s="4" customFormat="1" ht="25.5">
      <c r="A40" s="149" t="s">
        <v>349</v>
      </c>
      <c r="B40" s="16" t="s">
        <v>345</v>
      </c>
      <c r="C40" s="205"/>
      <c r="D40" s="186"/>
      <c r="E40" s="186"/>
      <c r="F40" s="151">
        <f>F41</f>
        <v>55176.008</v>
      </c>
    </row>
    <row r="41" spans="1:6" s="4" customFormat="1" ht="25.5">
      <c r="A41" s="149" t="s">
        <v>278</v>
      </c>
      <c r="B41" s="16" t="s">
        <v>345</v>
      </c>
      <c r="C41" s="205">
        <v>400</v>
      </c>
      <c r="D41" s="186"/>
      <c r="E41" s="186"/>
      <c r="F41" s="151">
        <f>F42</f>
        <v>55176.008</v>
      </c>
    </row>
    <row r="42" spans="1:6" s="4" customFormat="1" ht="15.75">
      <c r="A42" s="149" t="s">
        <v>147</v>
      </c>
      <c r="B42" s="16" t="s">
        <v>345</v>
      </c>
      <c r="C42" s="205">
        <v>410</v>
      </c>
      <c r="D42" s="186"/>
      <c r="E42" s="186"/>
      <c r="F42" s="151">
        <f>F43</f>
        <v>55176.008</v>
      </c>
    </row>
    <row r="43" spans="1:6" s="4" customFormat="1" ht="15.75">
      <c r="A43" s="149" t="s">
        <v>39</v>
      </c>
      <c r="B43" s="16" t="s">
        <v>345</v>
      </c>
      <c r="C43" s="205">
        <v>410</v>
      </c>
      <c r="D43" s="186" t="s">
        <v>40</v>
      </c>
      <c r="E43" s="186" t="s">
        <v>41</v>
      </c>
      <c r="F43" s="80">
        <f>49364.53+2771.01+2791+249.468</f>
        <v>55176.008</v>
      </c>
    </row>
    <row r="44" spans="1:6" s="4" customFormat="1" ht="40.5">
      <c r="A44" s="122" t="s">
        <v>46</v>
      </c>
      <c r="B44" s="128" t="s">
        <v>47</v>
      </c>
      <c r="C44" s="128"/>
      <c r="D44" s="124"/>
      <c r="E44" s="124"/>
      <c r="F44" s="125">
        <f>F45</f>
        <v>1440</v>
      </c>
    </row>
    <row r="45" spans="1:6" s="4" customFormat="1" ht="38.25">
      <c r="A45" s="126" t="s">
        <v>48</v>
      </c>
      <c r="B45" s="127" t="s">
        <v>49</v>
      </c>
      <c r="C45" s="127"/>
      <c r="D45" s="124"/>
      <c r="E45" s="124"/>
      <c r="F45" s="129">
        <f>SUM(F46)</f>
        <v>1440</v>
      </c>
    </row>
    <row r="46" spans="1:6" s="4" customFormat="1" ht="25.5">
      <c r="A46" s="130" t="s">
        <v>50</v>
      </c>
      <c r="B46" s="110" t="s">
        <v>51</v>
      </c>
      <c r="C46" s="110"/>
      <c r="D46" s="131"/>
      <c r="E46" s="131"/>
      <c r="F46" s="132">
        <f>F48</f>
        <v>1440</v>
      </c>
    </row>
    <row r="47" spans="1:6" s="4" customFormat="1" ht="25.5">
      <c r="A47" s="130" t="s">
        <v>42</v>
      </c>
      <c r="B47" s="110" t="s">
        <v>51</v>
      </c>
      <c r="C47" s="110">
        <v>200</v>
      </c>
      <c r="D47" s="131"/>
      <c r="E47" s="131"/>
      <c r="F47" s="132">
        <f>F48</f>
        <v>1440</v>
      </c>
    </row>
    <row r="48" spans="1:6" s="4" customFormat="1" ht="25.5">
      <c r="A48" s="36" t="s">
        <v>43</v>
      </c>
      <c r="B48" s="110" t="s">
        <v>51</v>
      </c>
      <c r="C48" s="110">
        <v>240</v>
      </c>
      <c r="D48" s="131"/>
      <c r="E48" s="131"/>
      <c r="F48" s="132">
        <f>F49</f>
        <v>1440</v>
      </c>
    </row>
    <row r="49" spans="1:6" s="4" customFormat="1" ht="15.75">
      <c r="A49" s="130" t="s">
        <v>39</v>
      </c>
      <c r="B49" s="110" t="s">
        <v>51</v>
      </c>
      <c r="C49" s="110">
        <v>240</v>
      </c>
      <c r="D49" s="131" t="s">
        <v>40</v>
      </c>
      <c r="E49" s="131" t="s">
        <v>41</v>
      </c>
      <c r="F49" s="132">
        <v>1440</v>
      </c>
    </row>
    <row r="50" spans="1:6" s="4" customFormat="1" ht="38.25">
      <c r="A50" s="119" t="s">
        <v>331</v>
      </c>
      <c r="B50" s="112" t="s">
        <v>52</v>
      </c>
      <c r="C50" s="112"/>
      <c r="D50" s="120"/>
      <c r="E50" s="120"/>
      <c r="F50" s="121">
        <f>F51</f>
        <v>50</v>
      </c>
    </row>
    <row r="51" spans="1:6" s="4" customFormat="1" ht="51">
      <c r="A51" s="133" t="s">
        <v>53</v>
      </c>
      <c r="B51" s="127" t="s">
        <v>54</v>
      </c>
      <c r="C51" s="127"/>
      <c r="D51" s="124"/>
      <c r="E51" s="124"/>
      <c r="F51" s="129">
        <f>SUM(F52)</f>
        <v>50</v>
      </c>
    </row>
    <row r="52" spans="1:6" s="4" customFormat="1" ht="63.75">
      <c r="A52" s="130" t="s">
        <v>55</v>
      </c>
      <c r="B52" s="110" t="s">
        <v>56</v>
      </c>
      <c r="C52" s="110"/>
      <c r="D52" s="131"/>
      <c r="E52" s="131"/>
      <c r="F52" s="132">
        <f>F54</f>
        <v>50</v>
      </c>
    </row>
    <row r="53" spans="1:6" s="4" customFormat="1" ht="25.5">
      <c r="A53" s="130" t="s">
        <v>248</v>
      </c>
      <c r="B53" s="110" t="s">
        <v>56</v>
      </c>
      <c r="C53" s="110">
        <v>600</v>
      </c>
      <c r="D53" s="131"/>
      <c r="E53" s="131"/>
      <c r="F53" s="132">
        <f>F54</f>
        <v>50</v>
      </c>
    </row>
    <row r="54" spans="1:6" s="4" customFormat="1" ht="63.75">
      <c r="A54" s="134" t="s">
        <v>55</v>
      </c>
      <c r="B54" s="110" t="s">
        <v>56</v>
      </c>
      <c r="C54" s="110">
        <v>630</v>
      </c>
      <c r="D54" s="131"/>
      <c r="E54" s="131"/>
      <c r="F54" s="132">
        <f>F55</f>
        <v>50</v>
      </c>
    </row>
    <row r="55" spans="1:6" s="4" customFormat="1" ht="18.75" customHeight="1">
      <c r="A55" s="135" t="s">
        <v>57</v>
      </c>
      <c r="B55" s="110" t="s">
        <v>56</v>
      </c>
      <c r="C55" s="110">
        <v>630</v>
      </c>
      <c r="D55" s="131" t="s">
        <v>58</v>
      </c>
      <c r="E55" s="131" t="s">
        <v>59</v>
      </c>
      <c r="F55" s="132">
        <v>50</v>
      </c>
    </row>
    <row r="56" spans="1:6" s="107" customFormat="1" ht="65.25" customHeight="1">
      <c r="A56" s="119" t="s">
        <v>379</v>
      </c>
      <c r="B56" s="112" t="s">
        <v>60</v>
      </c>
      <c r="C56" s="112"/>
      <c r="D56" s="131"/>
      <c r="E56" s="131"/>
      <c r="F56" s="121">
        <f>F59</f>
        <v>5038.12</v>
      </c>
    </row>
    <row r="57" spans="1:6" s="107" customFormat="1" ht="59.25" customHeight="1" hidden="1">
      <c r="A57" s="126" t="s">
        <v>365</v>
      </c>
      <c r="B57" s="127" t="s">
        <v>62</v>
      </c>
      <c r="C57" s="127"/>
      <c r="D57" s="124"/>
      <c r="E57" s="124"/>
      <c r="F57" s="129">
        <f>F58</f>
        <v>0</v>
      </c>
    </row>
    <row r="58" spans="1:6" s="107" customFormat="1" ht="27.75" customHeight="1" hidden="1">
      <c r="A58" s="126" t="s">
        <v>63</v>
      </c>
      <c r="B58" s="127" t="s">
        <v>64</v>
      </c>
      <c r="C58" s="127"/>
      <c r="D58" s="124"/>
      <c r="E58" s="124"/>
      <c r="F58" s="129">
        <v>0</v>
      </c>
    </row>
    <row r="59" spans="1:6" s="107" customFormat="1" ht="48" customHeight="1">
      <c r="A59" s="130" t="s">
        <v>380</v>
      </c>
      <c r="B59" s="16" t="s">
        <v>475</v>
      </c>
      <c r="C59" s="110"/>
      <c r="D59" s="131"/>
      <c r="E59" s="131"/>
      <c r="F59" s="132">
        <f>F60</f>
        <v>5038.12</v>
      </c>
    </row>
    <row r="60" spans="1:6" s="107" customFormat="1" ht="21" customHeight="1">
      <c r="A60" s="130" t="s">
        <v>67</v>
      </c>
      <c r="B60" s="16" t="s">
        <v>475</v>
      </c>
      <c r="C60" s="110">
        <v>300</v>
      </c>
      <c r="D60" s="110"/>
      <c r="E60" s="110"/>
      <c r="F60" s="132">
        <f>F61</f>
        <v>5038.12</v>
      </c>
    </row>
    <row r="61" spans="1:6" s="107" customFormat="1" ht="31.5" customHeight="1">
      <c r="A61" s="130" t="s">
        <v>68</v>
      </c>
      <c r="B61" s="16" t="s">
        <v>475</v>
      </c>
      <c r="C61" s="110">
        <v>320</v>
      </c>
      <c r="D61" s="110"/>
      <c r="E61" s="131"/>
      <c r="F61" s="132">
        <f>1192.367+3845.753</f>
        <v>5038.12</v>
      </c>
    </row>
    <row r="62" spans="1:6" s="107" customFormat="1" ht="21.75" customHeight="1" hidden="1">
      <c r="A62" s="130" t="s">
        <v>69</v>
      </c>
      <c r="B62" s="110" t="s">
        <v>314</v>
      </c>
      <c r="C62" s="110">
        <v>320</v>
      </c>
      <c r="D62" s="110">
        <v>10</v>
      </c>
      <c r="E62" s="131" t="s">
        <v>70</v>
      </c>
      <c r="F62" s="132">
        <v>0</v>
      </c>
    </row>
    <row r="63" spans="1:6" s="107" customFormat="1" ht="17.25" customHeight="1" hidden="1">
      <c r="A63" s="130" t="s">
        <v>65</v>
      </c>
      <c r="B63" s="110" t="s">
        <v>66</v>
      </c>
      <c r="C63" s="110"/>
      <c r="D63" s="131"/>
      <c r="E63" s="131"/>
      <c r="F63" s="132">
        <f>F64</f>
        <v>0</v>
      </c>
    </row>
    <row r="64" spans="1:6" s="107" customFormat="1" ht="21" customHeight="1" hidden="1">
      <c r="A64" s="130" t="s">
        <v>67</v>
      </c>
      <c r="B64" s="110" t="s">
        <v>66</v>
      </c>
      <c r="C64" s="110">
        <v>300</v>
      </c>
      <c r="D64" s="110"/>
      <c r="E64" s="110"/>
      <c r="F64" s="132">
        <f>F65</f>
        <v>0</v>
      </c>
    </row>
    <row r="65" spans="1:6" s="107" customFormat="1" ht="22.5" customHeight="1" hidden="1">
      <c r="A65" s="130" t="s">
        <v>68</v>
      </c>
      <c r="B65" s="110" t="s">
        <v>66</v>
      </c>
      <c r="C65" s="110">
        <v>320</v>
      </c>
      <c r="D65" s="110"/>
      <c r="E65" s="110"/>
      <c r="F65" s="132">
        <f>F66</f>
        <v>0</v>
      </c>
    </row>
    <row r="66" spans="1:6" s="107" customFormat="1" ht="24" customHeight="1" hidden="1">
      <c r="A66" s="130" t="s">
        <v>69</v>
      </c>
      <c r="B66" s="110" t="s">
        <v>66</v>
      </c>
      <c r="C66" s="110">
        <v>320</v>
      </c>
      <c r="D66" s="131" t="s">
        <v>244</v>
      </c>
      <c r="E66" s="131" t="s">
        <v>70</v>
      </c>
      <c r="F66" s="132">
        <v>0</v>
      </c>
    </row>
    <row r="67" spans="1:6" s="107" customFormat="1" ht="25.5" customHeight="1" hidden="1">
      <c r="A67" s="130" t="s">
        <v>296</v>
      </c>
      <c r="B67" s="110" t="s">
        <v>66</v>
      </c>
      <c r="C67" s="110"/>
      <c r="D67" s="131"/>
      <c r="E67" s="131"/>
      <c r="F67" s="132">
        <f>F68</f>
        <v>0</v>
      </c>
    </row>
    <row r="68" spans="1:6" s="4" customFormat="1" ht="25.5" customHeight="1" hidden="1">
      <c r="A68" s="130" t="s">
        <v>67</v>
      </c>
      <c r="B68" s="110" t="s">
        <v>66</v>
      </c>
      <c r="C68" s="110">
        <v>300</v>
      </c>
      <c r="D68" s="110"/>
      <c r="E68" s="110"/>
      <c r="F68" s="132">
        <f>F69</f>
        <v>0</v>
      </c>
    </row>
    <row r="69" spans="1:6" s="4" customFormat="1" ht="23.25" customHeight="1" hidden="1">
      <c r="A69" s="130" t="s">
        <v>68</v>
      </c>
      <c r="B69" s="110" t="s">
        <v>66</v>
      </c>
      <c r="C69" s="110">
        <v>320</v>
      </c>
      <c r="D69" s="110"/>
      <c r="E69" s="110"/>
      <c r="F69" s="132">
        <f>F70</f>
        <v>0</v>
      </c>
    </row>
    <row r="70" spans="1:6" s="4" customFormat="1" ht="21" customHeight="1" hidden="1">
      <c r="A70" s="130" t="s">
        <v>69</v>
      </c>
      <c r="B70" s="110" t="s">
        <v>66</v>
      </c>
      <c r="C70" s="110">
        <v>320</v>
      </c>
      <c r="D70" s="110">
        <v>10</v>
      </c>
      <c r="E70" s="131" t="s">
        <v>70</v>
      </c>
      <c r="F70" s="132"/>
    </row>
    <row r="71" spans="1:6" s="4" customFormat="1" ht="22.5" customHeight="1" hidden="1">
      <c r="A71" s="122" t="s">
        <v>71</v>
      </c>
      <c r="B71" s="128" t="s">
        <v>72</v>
      </c>
      <c r="C71" s="110"/>
      <c r="D71" s="110"/>
      <c r="E71" s="131"/>
      <c r="F71" s="125">
        <f>F72</f>
        <v>5038.12</v>
      </c>
    </row>
    <row r="72" spans="1:6" s="4" customFormat="1" ht="24.75" customHeight="1" hidden="1">
      <c r="A72" s="126" t="s">
        <v>73</v>
      </c>
      <c r="B72" s="127" t="s">
        <v>74</v>
      </c>
      <c r="C72" s="127"/>
      <c r="D72" s="127"/>
      <c r="E72" s="124"/>
      <c r="F72" s="129">
        <f>F73+F77</f>
        <v>5038.12</v>
      </c>
    </row>
    <row r="73" spans="1:6" s="4" customFormat="1" ht="32.25" customHeight="1" hidden="1">
      <c r="A73" s="136" t="s">
        <v>75</v>
      </c>
      <c r="B73" s="110" t="s">
        <v>76</v>
      </c>
      <c r="C73" s="110"/>
      <c r="D73" s="110"/>
      <c r="E73" s="131"/>
      <c r="F73" s="132">
        <f>F74</f>
        <v>0</v>
      </c>
    </row>
    <row r="74" spans="1:6" s="4" customFormat="1" ht="22.5" customHeight="1" hidden="1">
      <c r="A74" s="130" t="s">
        <v>67</v>
      </c>
      <c r="B74" s="110" t="s">
        <v>76</v>
      </c>
      <c r="C74" s="110">
        <v>300</v>
      </c>
      <c r="D74" s="110"/>
      <c r="E74" s="110"/>
      <c r="F74" s="132">
        <f>F75</f>
        <v>0</v>
      </c>
    </row>
    <row r="75" spans="1:6" s="4" customFormat="1" ht="26.25" customHeight="1" hidden="1">
      <c r="A75" s="130" t="s">
        <v>68</v>
      </c>
      <c r="B75" s="110" t="s">
        <v>76</v>
      </c>
      <c r="C75" s="110">
        <v>320</v>
      </c>
      <c r="D75" s="110"/>
      <c r="E75" s="110"/>
      <c r="F75" s="132">
        <f>F76</f>
        <v>0</v>
      </c>
    </row>
    <row r="76" spans="1:6" s="4" customFormat="1" ht="32.25" customHeight="1" hidden="1">
      <c r="A76" s="130" t="s">
        <v>69</v>
      </c>
      <c r="B76" s="110" t="s">
        <v>76</v>
      </c>
      <c r="C76" s="110">
        <v>320</v>
      </c>
      <c r="D76" s="110">
        <v>10</v>
      </c>
      <c r="E76" s="131" t="s">
        <v>70</v>
      </c>
      <c r="F76" s="132">
        <v>0</v>
      </c>
    </row>
    <row r="77" spans="1:6" s="107" customFormat="1" ht="30" customHeight="1" hidden="1">
      <c r="A77" s="130" t="s">
        <v>75</v>
      </c>
      <c r="B77" s="110" t="s">
        <v>76</v>
      </c>
      <c r="C77" s="110"/>
      <c r="D77" s="110"/>
      <c r="E77" s="131"/>
      <c r="F77" s="132">
        <f>F78</f>
        <v>5038.12</v>
      </c>
    </row>
    <row r="78" spans="1:6" s="107" customFormat="1" ht="8.25" customHeight="1" hidden="1">
      <c r="A78" s="130" t="s">
        <v>67</v>
      </c>
      <c r="B78" s="110" t="s">
        <v>76</v>
      </c>
      <c r="C78" s="110">
        <v>300</v>
      </c>
      <c r="D78" s="110"/>
      <c r="E78" s="110"/>
      <c r="F78" s="132">
        <f>F79</f>
        <v>5038.12</v>
      </c>
    </row>
    <row r="79" spans="1:6" s="107" customFormat="1" ht="7.5" customHeight="1" hidden="1">
      <c r="A79" s="130" t="s">
        <v>68</v>
      </c>
      <c r="B79" s="110" t="s">
        <v>76</v>
      </c>
      <c r="C79" s="110">
        <v>320</v>
      </c>
      <c r="D79" s="110"/>
      <c r="E79" s="110"/>
      <c r="F79" s="132">
        <f>F80</f>
        <v>5038.12</v>
      </c>
    </row>
    <row r="80" spans="1:6" s="107" customFormat="1" ht="24.75" customHeight="1">
      <c r="A80" s="130" t="s">
        <v>497</v>
      </c>
      <c r="B80" s="110" t="s">
        <v>76</v>
      </c>
      <c r="C80" s="110">
        <v>320</v>
      </c>
      <c r="D80" s="131" t="s">
        <v>244</v>
      </c>
      <c r="E80" s="131" t="s">
        <v>58</v>
      </c>
      <c r="F80" s="132">
        <v>5038.12</v>
      </c>
    </row>
    <row r="81" spans="1:6" s="4" customFormat="1" ht="38.25">
      <c r="A81" s="119" t="s">
        <v>77</v>
      </c>
      <c r="B81" s="112" t="s">
        <v>78</v>
      </c>
      <c r="C81" s="112"/>
      <c r="D81" s="120"/>
      <c r="E81" s="120"/>
      <c r="F81" s="121">
        <f>F82+F93+F117</f>
        <v>31276.505</v>
      </c>
    </row>
    <row r="82" spans="1:6" s="4" customFormat="1" ht="27">
      <c r="A82" s="122" t="s">
        <v>79</v>
      </c>
      <c r="B82" s="128" t="s">
        <v>80</v>
      </c>
      <c r="C82" s="128"/>
      <c r="D82" s="124"/>
      <c r="E82" s="124"/>
      <c r="F82" s="125">
        <f>F83+F88</f>
        <v>1598.98</v>
      </c>
    </row>
    <row r="83" spans="1:6" s="107" customFormat="1" ht="25.5">
      <c r="A83" s="126" t="s">
        <v>81</v>
      </c>
      <c r="B83" s="127" t="s">
        <v>82</v>
      </c>
      <c r="C83" s="127"/>
      <c r="D83" s="124"/>
      <c r="E83" s="124"/>
      <c r="F83" s="129">
        <f>F86</f>
        <v>483.68</v>
      </c>
    </row>
    <row r="84" spans="1:6" s="107" customFormat="1" ht="15.75">
      <c r="A84" s="130" t="s">
        <v>83</v>
      </c>
      <c r="B84" s="110" t="s">
        <v>84</v>
      </c>
      <c r="C84" s="110"/>
      <c r="D84" s="131"/>
      <c r="E84" s="131"/>
      <c r="F84" s="132">
        <f>F87</f>
        <v>483.68</v>
      </c>
    </row>
    <row r="85" spans="1:6" s="107" customFormat="1" ht="25.5">
      <c r="A85" s="130" t="s">
        <v>42</v>
      </c>
      <c r="B85" s="110" t="s">
        <v>84</v>
      </c>
      <c r="C85" s="110">
        <v>200</v>
      </c>
      <c r="D85" s="131"/>
      <c r="E85" s="131"/>
      <c r="F85" s="132">
        <f>F86</f>
        <v>483.68</v>
      </c>
    </row>
    <row r="86" spans="1:6" s="107" customFormat="1" ht="25.5">
      <c r="A86" s="36" t="s">
        <v>43</v>
      </c>
      <c r="B86" s="110" t="s">
        <v>84</v>
      </c>
      <c r="C86" s="110">
        <v>240</v>
      </c>
      <c r="D86" s="131"/>
      <c r="E86" s="131"/>
      <c r="F86" s="132">
        <f>F87</f>
        <v>483.68</v>
      </c>
    </row>
    <row r="87" spans="1:6" s="107" customFormat="1" ht="15.75">
      <c r="A87" s="130" t="s">
        <v>328</v>
      </c>
      <c r="B87" s="110" t="s">
        <v>84</v>
      </c>
      <c r="C87" s="110">
        <v>240</v>
      </c>
      <c r="D87" s="131" t="s">
        <v>86</v>
      </c>
      <c r="E87" s="131" t="s">
        <v>86</v>
      </c>
      <c r="F87" s="132">
        <v>483.68</v>
      </c>
    </row>
    <row r="88" spans="1:6" s="4" customFormat="1" ht="25.5">
      <c r="A88" s="31" t="s">
        <v>87</v>
      </c>
      <c r="B88" s="127" t="s">
        <v>88</v>
      </c>
      <c r="C88" s="127"/>
      <c r="D88" s="124"/>
      <c r="E88" s="124"/>
      <c r="F88" s="129">
        <f>SUM(F91)</f>
        <v>1115.3</v>
      </c>
    </row>
    <row r="89" spans="1:6" s="4" customFormat="1" ht="15.75">
      <c r="A89" s="130" t="s">
        <v>89</v>
      </c>
      <c r="B89" s="110" t="s">
        <v>90</v>
      </c>
      <c r="C89" s="110"/>
      <c r="D89" s="131"/>
      <c r="E89" s="131"/>
      <c r="F89" s="132">
        <f>F92</f>
        <v>1115.3</v>
      </c>
    </row>
    <row r="90" spans="1:6" s="4" customFormat="1" ht="25.5">
      <c r="A90" s="130" t="s">
        <v>42</v>
      </c>
      <c r="B90" s="110" t="s">
        <v>90</v>
      </c>
      <c r="C90" s="110">
        <v>200</v>
      </c>
      <c r="D90" s="131"/>
      <c r="E90" s="131"/>
      <c r="F90" s="132">
        <f>F91</f>
        <v>1115.3</v>
      </c>
    </row>
    <row r="91" spans="1:6" s="4" customFormat="1" ht="25.5">
      <c r="A91" s="36" t="s">
        <v>43</v>
      </c>
      <c r="B91" s="110" t="s">
        <v>90</v>
      </c>
      <c r="C91" s="110">
        <v>240</v>
      </c>
      <c r="D91" s="131"/>
      <c r="E91" s="131"/>
      <c r="F91" s="132">
        <f>F92</f>
        <v>1115.3</v>
      </c>
    </row>
    <row r="92" spans="1:6" s="4" customFormat="1" ht="15.75">
      <c r="A92" s="130" t="s">
        <v>85</v>
      </c>
      <c r="B92" s="110" t="s">
        <v>90</v>
      </c>
      <c r="C92" s="110">
        <v>240</v>
      </c>
      <c r="D92" s="131" t="s">
        <v>86</v>
      </c>
      <c r="E92" s="131" t="s">
        <v>86</v>
      </c>
      <c r="F92" s="132">
        <v>1115.3</v>
      </c>
    </row>
    <row r="93" spans="1:6" s="4" customFormat="1" ht="40.5">
      <c r="A93" s="122" t="s">
        <v>91</v>
      </c>
      <c r="B93" s="128" t="s">
        <v>92</v>
      </c>
      <c r="C93" s="128"/>
      <c r="D93" s="124"/>
      <c r="E93" s="124"/>
      <c r="F93" s="125">
        <f>F94</f>
        <v>27052.225000000002</v>
      </c>
    </row>
    <row r="94" spans="1:6" s="4" customFormat="1" ht="25.5">
      <c r="A94" s="126" t="s">
        <v>93</v>
      </c>
      <c r="B94" s="127" t="s">
        <v>94</v>
      </c>
      <c r="C94" s="127"/>
      <c r="D94" s="124"/>
      <c r="E94" s="124"/>
      <c r="F94" s="129">
        <f>F95+F113+F109</f>
        <v>27052.225000000002</v>
      </c>
    </row>
    <row r="95" spans="1:6" s="4" customFormat="1" ht="25.5">
      <c r="A95" s="130" t="s">
        <v>35</v>
      </c>
      <c r="B95" s="110" t="s">
        <v>95</v>
      </c>
      <c r="C95" s="110"/>
      <c r="D95" s="131"/>
      <c r="E95" s="131"/>
      <c r="F95" s="132">
        <f>F96+F99+F106</f>
        <v>17830.025</v>
      </c>
    </row>
    <row r="96" spans="1:6" s="4" customFormat="1" ht="51">
      <c r="A96" s="130" t="s">
        <v>37</v>
      </c>
      <c r="B96" s="110" t="s">
        <v>95</v>
      </c>
      <c r="C96" s="110">
        <v>100</v>
      </c>
      <c r="D96" s="131"/>
      <c r="E96" s="131"/>
      <c r="F96" s="132">
        <f>F97</f>
        <v>11370.319</v>
      </c>
    </row>
    <row r="97" spans="1:6" s="4" customFormat="1" ht="15.75">
      <c r="A97" s="36" t="s">
        <v>38</v>
      </c>
      <c r="B97" s="110" t="s">
        <v>95</v>
      </c>
      <c r="C97" s="110">
        <v>110</v>
      </c>
      <c r="D97" s="131"/>
      <c r="E97" s="131"/>
      <c r="F97" s="132">
        <f>F98</f>
        <v>11370.319</v>
      </c>
    </row>
    <row r="98" spans="1:6" s="4" customFormat="1" ht="15.75">
      <c r="A98" s="130" t="s">
        <v>96</v>
      </c>
      <c r="B98" s="110" t="s">
        <v>95</v>
      </c>
      <c r="C98" s="110">
        <v>110</v>
      </c>
      <c r="D98" s="131" t="s">
        <v>97</v>
      </c>
      <c r="E98" s="131" t="s">
        <v>41</v>
      </c>
      <c r="F98" s="132">
        <v>11370.319</v>
      </c>
    </row>
    <row r="99" spans="1:6" s="4" customFormat="1" ht="25.5">
      <c r="A99" s="130" t="s">
        <v>42</v>
      </c>
      <c r="B99" s="110" t="s">
        <v>95</v>
      </c>
      <c r="C99" s="110">
        <v>200</v>
      </c>
      <c r="D99" s="131"/>
      <c r="E99" s="131"/>
      <c r="F99" s="132">
        <f>F100</f>
        <v>6458.706</v>
      </c>
    </row>
    <row r="100" spans="1:6" s="4" customFormat="1" ht="25.5">
      <c r="A100" s="36" t="s">
        <v>43</v>
      </c>
      <c r="B100" s="110" t="s">
        <v>95</v>
      </c>
      <c r="C100" s="110">
        <v>240</v>
      </c>
      <c r="D100" s="131"/>
      <c r="E100" s="131"/>
      <c r="F100" s="132">
        <f>F101</f>
        <v>6458.706</v>
      </c>
    </row>
    <row r="101" spans="1:6" s="4" customFormat="1" ht="15" customHeight="1">
      <c r="A101" s="130" t="s">
        <v>96</v>
      </c>
      <c r="B101" s="110" t="s">
        <v>95</v>
      </c>
      <c r="C101" s="110">
        <v>240</v>
      </c>
      <c r="D101" s="131" t="s">
        <v>97</v>
      </c>
      <c r="E101" s="131" t="s">
        <v>41</v>
      </c>
      <c r="F101" s="132">
        <v>6458.706</v>
      </c>
    </row>
    <row r="102" spans="1:6" s="4" customFormat="1" ht="25.5" hidden="1">
      <c r="A102" s="34" t="s">
        <v>102</v>
      </c>
      <c r="B102" s="77" t="s">
        <v>368</v>
      </c>
      <c r="C102" s="110"/>
      <c r="D102" s="131"/>
      <c r="E102" s="131"/>
      <c r="F102" s="132">
        <f>F103</f>
        <v>0</v>
      </c>
    </row>
    <row r="103" spans="1:6" s="4" customFormat="1" ht="25.5" hidden="1">
      <c r="A103" s="36" t="s">
        <v>42</v>
      </c>
      <c r="B103" s="77" t="s">
        <v>368</v>
      </c>
      <c r="C103" s="110">
        <v>200</v>
      </c>
      <c r="D103" s="131"/>
      <c r="E103" s="131"/>
      <c r="F103" s="132">
        <f>F104</f>
        <v>0</v>
      </c>
    </row>
    <row r="104" spans="1:6" s="4" customFormat="1" ht="25.5" hidden="1">
      <c r="A104" s="36" t="s">
        <v>183</v>
      </c>
      <c r="B104" s="77" t="s">
        <v>368</v>
      </c>
      <c r="C104" s="110">
        <v>240</v>
      </c>
      <c r="D104" s="131"/>
      <c r="E104" s="131"/>
      <c r="F104" s="132">
        <v>0</v>
      </c>
    </row>
    <row r="105" spans="1:6" s="4" customFormat="1" ht="15.75" hidden="1">
      <c r="A105" s="130" t="s">
        <v>96</v>
      </c>
      <c r="B105" s="77" t="s">
        <v>368</v>
      </c>
      <c r="C105" s="110">
        <v>240</v>
      </c>
      <c r="D105" s="131" t="s">
        <v>97</v>
      </c>
      <c r="E105" s="131" t="s">
        <v>41</v>
      </c>
      <c r="F105" s="132">
        <v>0</v>
      </c>
    </row>
    <row r="106" spans="1:6" s="4" customFormat="1" ht="15.75">
      <c r="A106" s="130" t="s">
        <v>44</v>
      </c>
      <c r="B106" s="110" t="s">
        <v>95</v>
      </c>
      <c r="C106" s="110">
        <v>800</v>
      </c>
      <c r="D106" s="131"/>
      <c r="E106" s="131"/>
      <c r="F106" s="132">
        <v>1</v>
      </c>
    </row>
    <row r="107" spans="1:6" s="4" customFormat="1" ht="15.75">
      <c r="A107" s="62" t="s">
        <v>45</v>
      </c>
      <c r="B107" s="110" t="s">
        <v>95</v>
      </c>
      <c r="C107" s="110">
        <v>850</v>
      </c>
      <c r="D107" s="131"/>
      <c r="E107" s="131"/>
      <c r="F107" s="132">
        <v>1</v>
      </c>
    </row>
    <row r="108" spans="1:6" s="4" customFormat="1" ht="15.75">
      <c r="A108" s="130" t="s">
        <v>96</v>
      </c>
      <c r="B108" s="110" t="s">
        <v>95</v>
      </c>
      <c r="C108" s="110">
        <v>850</v>
      </c>
      <c r="D108" s="131" t="s">
        <v>97</v>
      </c>
      <c r="E108" s="131" t="s">
        <v>41</v>
      </c>
      <c r="F108" s="132">
        <v>1</v>
      </c>
    </row>
    <row r="109" spans="1:6" s="4" customFormat="1" ht="25.5">
      <c r="A109" s="34" t="s">
        <v>370</v>
      </c>
      <c r="B109" s="77" t="s">
        <v>381</v>
      </c>
      <c r="C109" s="110"/>
      <c r="D109" s="131"/>
      <c r="E109" s="131"/>
      <c r="F109" s="132">
        <v>370</v>
      </c>
    </row>
    <row r="110" spans="1:6" s="4" customFormat="1" ht="25.5">
      <c r="A110" s="36" t="s">
        <v>42</v>
      </c>
      <c r="B110" s="77" t="s">
        <v>381</v>
      </c>
      <c r="C110" s="110">
        <v>200</v>
      </c>
      <c r="D110" s="131"/>
      <c r="E110" s="131"/>
      <c r="F110" s="132">
        <v>370</v>
      </c>
    </row>
    <row r="111" spans="1:6" s="4" customFormat="1" ht="25.5">
      <c r="A111" s="36" t="s">
        <v>183</v>
      </c>
      <c r="B111" s="77" t="s">
        <v>381</v>
      </c>
      <c r="C111" s="110">
        <v>240</v>
      </c>
      <c r="D111" s="131"/>
      <c r="E111" s="131"/>
      <c r="F111" s="132">
        <v>370</v>
      </c>
    </row>
    <row r="112" spans="1:6" s="4" customFormat="1" ht="15.75">
      <c r="A112" s="130" t="s">
        <v>96</v>
      </c>
      <c r="B112" s="77" t="s">
        <v>381</v>
      </c>
      <c r="C112" s="110">
        <v>240</v>
      </c>
      <c r="D112" s="131" t="s">
        <v>97</v>
      </c>
      <c r="E112" s="131" t="s">
        <v>41</v>
      </c>
      <c r="F112" s="132">
        <v>370</v>
      </c>
    </row>
    <row r="113" spans="1:6" s="4" customFormat="1" ht="25.5">
      <c r="A113" s="130" t="s">
        <v>98</v>
      </c>
      <c r="B113" s="110" t="s">
        <v>99</v>
      </c>
      <c r="C113" s="110"/>
      <c r="D113" s="131"/>
      <c r="E113" s="131"/>
      <c r="F113" s="132">
        <f>F114</f>
        <v>8852.2</v>
      </c>
    </row>
    <row r="114" spans="1:6" s="4" customFormat="1" ht="51">
      <c r="A114" s="130" t="s">
        <v>37</v>
      </c>
      <c r="B114" s="110" t="s">
        <v>99</v>
      </c>
      <c r="C114" s="110">
        <v>100</v>
      </c>
      <c r="D114" s="131"/>
      <c r="E114" s="131"/>
      <c r="F114" s="132">
        <f>F115</f>
        <v>8852.2</v>
      </c>
    </row>
    <row r="115" spans="1:6" s="4" customFormat="1" ht="15.75">
      <c r="A115" s="36" t="s">
        <v>38</v>
      </c>
      <c r="B115" s="110" t="s">
        <v>99</v>
      </c>
      <c r="C115" s="110">
        <v>110</v>
      </c>
      <c r="D115" s="131"/>
      <c r="E115" s="131"/>
      <c r="F115" s="132">
        <f>F116</f>
        <v>8852.2</v>
      </c>
    </row>
    <row r="116" spans="1:6" s="4" customFormat="1" ht="15.75">
      <c r="A116" s="130" t="s">
        <v>96</v>
      </c>
      <c r="B116" s="110" t="s">
        <v>99</v>
      </c>
      <c r="C116" s="110">
        <v>110</v>
      </c>
      <c r="D116" s="131" t="s">
        <v>97</v>
      </c>
      <c r="E116" s="131" t="s">
        <v>41</v>
      </c>
      <c r="F116" s="132">
        <f>4426.1+4426.1</f>
        <v>8852.2</v>
      </c>
    </row>
    <row r="117" spans="1:6" s="4" customFormat="1" ht="40.5">
      <c r="A117" s="122" t="s">
        <v>100</v>
      </c>
      <c r="B117" s="128" t="s">
        <v>101</v>
      </c>
      <c r="C117" s="128"/>
      <c r="D117" s="124"/>
      <c r="E117" s="124"/>
      <c r="F117" s="125">
        <f>F118</f>
        <v>2625.3</v>
      </c>
    </row>
    <row r="118" spans="1:6" s="4" customFormat="1" ht="25.5">
      <c r="A118" s="126" t="s">
        <v>102</v>
      </c>
      <c r="B118" s="127" t="s">
        <v>103</v>
      </c>
      <c r="C118" s="127"/>
      <c r="D118" s="124"/>
      <c r="E118" s="124"/>
      <c r="F118" s="129">
        <f>SUM(F121)</f>
        <v>2625.3</v>
      </c>
    </row>
    <row r="119" spans="1:6" s="4" customFormat="1" ht="15.75">
      <c r="A119" s="130" t="s">
        <v>104</v>
      </c>
      <c r="B119" s="110" t="s">
        <v>105</v>
      </c>
      <c r="C119" s="127"/>
      <c r="D119" s="124"/>
      <c r="E119" s="124"/>
      <c r="F119" s="132">
        <f>F120</f>
        <v>2625.3</v>
      </c>
    </row>
    <row r="120" spans="1:6" s="4" customFormat="1" ht="25.5">
      <c r="A120" s="130" t="s">
        <v>42</v>
      </c>
      <c r="B120" s="110" t="s">
        <v>105</v>
      </c>
      <c r="C120" s="110">
        <v>200</v>
      </c>
      <c r="D120" s="124"/>
      <c r="E120" s="124"/>
      <c r="F120" s="132">
        <f>F121</f>
        <v>2625.3</v>
      </c>
    </row>
    <row r="121" spans="1:6" s="4" customFormat="1" ht="25.5">
      <c r="A121" s="36" t="s">
        <v>43</v>
      </c>
      <c r="B121" s="110" t="s">
        <v>105</v>
      </c>
      <c r="C121" s="110">
        <v>240</v>
      </c>
      <c r="D121" s="131"/>
      <c r="E121" s="131"/>
      <c r="F121" s="132">
        <f>F122</f>
        <v>2625.3</v>
      </c>
    </row>
    <row r="122" spans="1:6" s="4" customFormat="1" ht="15.75">
      <c r="A122" s="130" t="s">
        <v>96</v>
      </c>
      <c r="B122" s="110" t="s">
        <v>105</v>
      </c>
      <c r="C122" s="110">
        <v>240</v>
      </c>
      <c r="D122" s="131" t="s">
        <v>97</v>
      </c>
      <c r="E122" s="131" t="s">
        <v>41</v>
      </c>
      <c r="F122" s="132">
        <v>2625.3</v>
      </c>
    </row>
    <row r="123" spans="1:6" s="4" customFormat="1" ht="38.25">
      <c r="A123" s="119" t="s">
        <v>106</v>
      </c>
      <c r="B123" s="112" t="s">
        <v>107</v>
      </c>
      <c r="C123" s="112"/>
      <c r="D123" s="120"/>
      <c r="E123" s="120"/>
      <c r="F123" s="121">
        <f>F124</f>
        <v>589.33</v>
      </c>
    </row>
    <row r="124" spans="1:6" s="4" customFormat="1" ht="67.5">
      <c r="A124" s="26" t="s">
        <v>108</v>
      </c>
      <c r="B124" s="137" t="s">
        <v>109</v>
      </c>
      <c r="C124" s="128"/>
      <c r="D124" s="124"/>
      <c r="E124" s="124"/>
      <c r="F124" s="125">
        <f>F125+F130</f>
        <v>589.33</v>
      </c>
    </row>
    <row r="125" spans="1:6" s="4" customFormat="1" ht="38.25">
      <c r="A125" s="31" t="s">
        <v>110</v>
      </c>
      <c r="B125" s="138" t="s">
        <v>111</v>
      </c>
      <c r="C125" s="127"/>
      <c r="D125" s="124"/>
      <c r="E125" s="124"/>
      <c r="F125" s="129">
        <f>F126</f>
        <v>124.33</v>
      </c>
    </row>
    <row r="126" spans="1:6" s="4" customFormat="1" ht="25.5">
      <c r="A126" s="34" t="s">
        <v>112</v>
      </c>
      <c r="B126" s="139" t="s">
        <v>113</v>
      </c>
      <c r="C126" s="127"/>
      <c r="D126" s="124"/>
      <c r="E126" s="124"/>
      <c r="F126" s="132">
        <f>F128</f>
        <v>124.33</v>
      </c>
    </row>
    <row r="127" spans="1:6" s="4" customFormat="1" ht="25.5">
      <c r="A127" s="130" t="s">
        <v>42</v>
      </c>
      <c r="B127" s="139" t="s">
        <v>113</v>
      </c>
      <c r="C127" s="110">
        <v>200</v>
      </c>
      <c r="D127" s="124"/>
      <c r="E127" s="124"/>
      <c r="F127" s="132">
        <f>F128</f>
        <v>124.33</v>
      </c>
    </row>
    <row r="128" spans="1:6" s="4" customFormat="1" ht="25.5">
      <c r="A128" s="36" t="s">
        <v>43</v>
      </c>
      <c r="B128" s="139" t="s">
        <v>113</v>
      </c>
      <c r="C128" s="110">
        <v>240</v>
      </c>
      <c r="D128" s="131"/>
      <c r="E128" s="131"/>
      <c r="F128" s="132">
        <f>F129</f>
        <v>124.33</v>
      </c>
    </row>
    <row r="129" spans="1:6" s="4" customFormat="1" ht="25.5">
      <c r="A129" s="34" t="s">
        <v>114</v>
      </c>
      <c r="B129" s="139" t="s">
        <v>113</v>
      </c>
      <c r="C129" s="110">
        <v>240</v>
      </c>
      <c r="D129" s="131" t="s">
        <v>70</v>
      </c>
      <c r="E129" s="131" t="s">
        <v>115</v>
      </c>
      <c r="F129" s="132">
        <v>124.33</v>
      </c>
    </row>
    <row r="130" spans="1:6" s="4" customFormat="1" ht="25.5">
      <c r="A130" s="31" t="s">
        <v>116</v>
      </c>
      <c r="B130" s="127" t="s">
        <v>117</v>
      </c>
      <c r="C130" s="127"/>
      <c r="D130" s="124"/>
      <c r="E130" s="124"/>
      <c r="F130" s="129">
        <f>F131</f>
        <v>465</v>
      </c>
    </row>
    <row r="131" spans="1:6" s="4" customFormat="1" ht="15.75">
      <c r="A131" s="34" t="s">
        <v>118</v>
      </c>
      <c r="B131" s="110" t="s">
        <v>119</v>
      </c>
      <c r="C131" s="110"/>
      <c r="D131" s="131"/>
      <c r="E131" s="131"/>
      <c r="F131" s="132">
        <f>F132</f>
        <v>465</v>
      </c>
    </row>
    <row r="132" spans="1:6" s="4" customFormat="1" ht="25.5">
      <c r="A132" s="130" t="s">
        <v>42</v>
      </c>
      <c r="B132" s="110" t="s">
        <v>119</v>
      </c>
      <c r="C132" s="110">
        <v>200</v>
      </c>
      <c r="D132" s="131"/>
      <c r="E132" s="131"/>
      <c r="F132" s="132">
        <f>F133</f>
        <v>465</v>
      </c>
    </row>
    <row r="133" spans="1:6" s="4" customFormat="1" ht="25.5">
      <c r="A133" s="36" t="s">
        <v>43</v>
      </c>
      <c r="B133" s="110" t="s">
        <v>119</v>
      </c>
      <c r="C133" s="110">
        <v>240</v>
      </c>
      <c r="D133" s="131"/>
      <c r="E133" s="131"/>
      <c r="F133" s="132">
        <f>F134</f>
        <v>465</v>
      </c>
    </row>
    <row r="134" spans="1:6" s="4" customFormat="1" ht="25.5">
      <c r="A134" s="34" t="s">
        <v>114</v>
      </c>
      <c r="B134" s="110" t="s">
        <v>119</v>
      </c>
      <c r="C134" s="110">
        <v>240</v>
      </c>
      <c r="D134" s="131" t="s">
        <v>70</v>
      </c>
      <c r="E134" s="131" t="s">
        <v>115</v>
      </c>
      <c r="F134" s="132">
        <v>465</v>
      </c>
    </row>
    <row r="135" spans="1:6" s="4" customFormat="1" ht="38.25">
      <c r="A135" s="119" t="s">
        <v>120</v>
      </c>
      <c r="B135" s="112" t="s">
        <v>121</v>
      </c>
      <c r="C135" s="112"/>
      <c r="D135" s="120"/>
      <c r="E135" s="120"/>
      <c r="F135" s="121">
        <f>F136+F154</f>
        <v>26151.199</v>
      </c>
    </row>
    <row r="136" spans="1:6" s="4" customFormat="1" ht="40.5">
      <c r="A136" s="122" t="s">
        <v>122</v>
      </c>
      <c r="B136" s="128" t="s">
        <v>123</v>
      </c>
      <c r="C136" s="128"/>
      <c r="D136" s="124"/>
      <c r="E136" s="124"/>
      <c r="F136" s="125">
        <f>F137</f>
        <v>24691.199</v>
      </c>
    </row>
    <row r="137" spans="1:6" s="4" customFormat="1" ht="63.75">
      <c r="A137" s="126" t="s">
        <v>124</v>
      </c>
      <c r="B137" s="127" t="s">
        <v>125</v>
      </c>
      <c r="C137" s="127"/>
      <c r="D137" s="124"/>
      <c r="E137" s="124"/>
      <c r="F137" s="129">
        <f>F138+F150+F142+F146</f>
        <v>24691.199</v>
      </c>
    </row>
    <row r="138" spans="1:6" s="4" customFormat="1" ht="15.75">
      <c r="A138" s="130" t="s">
        <v>126</v>
      </c>
      <c r="B138" s="110" t="s">
        <v>127</v>
      </c>
      <c r="C138" s="110"/>
      <c r="D138" s="131"/>
      <c r="E138" s="131"/>
      <c r="F138" s="132">
        <f>F140</f>
        <v>8234.823</v>
      </c>
    </row>
    <row r="139" spans="1:6" s="4" customFormat="1" ht="25.5">
      <c r="A139" s="130" t="s">
        <v>42</v>
      </c>
      <c r="B139" s="110" t="s">
        <v>127</v>
      </c>
      <c r="C139" s="110">
        <v>200</v>
      </c>
      <c r="D139" s="131"/>
      <c r="E139" s="131"/>
      <c r="F139" s="132">
        <f>F140</f>
        <v>8234.823</v>
      </c>
    </row>
    <row r="140" spans="1:6" s="4" customFormat="1" ht="25.5">
      <c r="A140" s="36" t="s">
        <v>43</v>
      </c>
      <c r="B140" s="110" t="s">
        <v>127</v>
      </c>
      <c r="C140" s="110">
        <v>240</v>
      </c>
      <c r="D140" s="131"/>
      <c r="E140" s="131"/>
      <c r="F140" s="132">
        <f>F141</f>
        <v>8234.823</v>
      </c>
    </row>
    <row r="141" spans="1:6" s="4" customFormat="1" ht="15.75">
      <c r="A141" s="130" t="s">
        <v>128</v>
      </c>
      <c r="B141" s="110" t="s">
        <v>127</v>
      </c>
      <c r="C141" s="110">
        <v>240</v>
      </c>
      <c r="D141" s="131" t="s">
        <v>58</v>
      </c>
      <c r="E141" s="131" t="s">
        <v>115</v>
      </c>
      <c r="F141" s="132">
        <f>8800-396.177-169</f>
        <v>8234.823</v>
      </c>
    </row>
    <row r="142" spans="1:6" s="4" customFormat="1" ht="25.5">
      <c r="A142" s="43" t="s">
        <v>129</v>
      </c>
      <c r="B142" s="110" t="s">
        <v>130</v>
      </c>
      <c r="C142" s="110"/>
      <c r="D142" s="131"/>
      <c r="E142" s="131"/>
      <c r="F142" s="132">
        <f>F143</f>
        <v>11194.235</v>
      </c>
    </row>
    <row r="143" spans="1:6" s="4" customFormat="1" ht="25.5">
      <c r="A143" s="130" t="s">
        <v>42</v>
      </c>
      <c r="B143" s="110" t="s">
        <v>130</v>
      </c>
      <c r="C143" s="110">
        <v>200</v>
      </c>
      <c r="D143" s="131"/>
      <c r="E143" s="131"/>
      <c r="F143" s="132">
        <f>F144</f>
        <v>11194.235</v>
      </c>
    </row>
    <row r="144" spans="1:6" s="4" customFormat="1" ht="25.5">
      <c r="A144" s="36" t="s">
        <v>43</v>
      </c>
      <c r="B144" s="110" t="s">
        <v>130</v>
      </c>
      <c r="C144" s="110">
        <v>240</v>
      </c>
      <c r="D144" s="131"/>
      <c r="E144" s="131"/>
      <c r="F144" s="132">
        <f>F145</f>
        <v>11194.235</v>
      </c>
    </row>
    <row r="145" spans="1:6" s="4" customFormat="1" ht="15.75">
      <c r="A145" s="130" t="s">
        <v>128</v>
      </c>
      <c r="B145" s="110" t="s">
        <v>130</v>
      </c>
      <c r="C145" s="110">
        <v>240</v>
      </c>
      <c r="D145" s="131" t="s">
        <v>58</v>
      </c>
      <c r="E145" s="131" t="s">
        <v>115</v>
      </c>
      <c r="F145" s="132">
        <f>1350+5456.511+1018.724+3200+169</f>
        <v>11194.235</v>
      </c>
    </row>
    <row r="146" spans="1:6" s="4" customFormat="1" ht="51">
      <c r="A146" s="130" t="s">
        <v>131</v>
      </c>
      <c r="B146" s="110" t="s">
        <v>132</v>
      </c>
      <c r="C146" s="110"/>
      <c r="D146" s="131"/>
      <c r="E146" s="131"/>
      <c r="F146" s="132">
        <f>F147</f>
        <v>2575.941</v>
      </c>
    </row>
    <row r="147" spans="1:6" s="4" customFormat="1" ht="25.5">
      <c r="A147" s="130" t="s">
        <v>42</v>
      </c>
      <c r="B147" s="110" t="s">
        <v>132</v>
      </c>
      <c r="C147" s="139">
        <v>200</v>
      </c>
      <c r="D147" s="131"/>
      <c r="E147" s="131"/>
      <c r="F147" s="132">
        <f>F148</f>
        <v>2575.941</v>
      </c>
    </row>
    <row r="148" spans="1:6" s="4" customFormat="1" ht="25.5">
      <c r="A148" s="36" t="s">
        <v>43</v>
      </c>
      <c r="B148" s="110" t="s">
        <v>132</v>
      </c>
      <c r="C148" s="110">
        <v>240</v>
      </c>
      <c r="D148" s="131"/>
      <c r="E148" s="131"/>
      <c r="F148" s="132">
        <f>F149</f>
        <v>2575.941</v>
      </c>
    </row>
    <row r="149" spans="1:7" s="4" customFormat="1" ht="15.75">
      <c r="A149" s="130" t="s">
        <v>128</v>
      </c>
      <c r="B149" s="110" t="s">
        <v>132</v>
      </c>
      <c r="C149" s="110">
        <v>240</v>
      </c>
      <c r="D149" s="131" t="s">
        <v>58</v>
      </c>
      <c r="E149" s="131" t="s">
        <v>115</v>
      </c>
      <c r="F149" s="132">
        <f>1350+1225.941</f>
        <v>2575.941</v>
      </c>
      <c r="G149" s="5"/>
    </row>
    <row r="150" spans="1:6" s="4" customFormat="1" ht="25.5">
      <c r="A150" s="130" t="s">
        <v>134</v>
      </c>
      <c r="B150" s="139" t="s">
        <v>133</v>
      </c>
      <c r="C150" s="110"/>
      <c r="D150" s="131"/>
      <c r="E150" s="131"/>
      <c r="F150" s="132">
        <f>F151</f>
        <v>2686.2</v>
      </c>
    </row>
    <row r="151" spans="1:6" s="4" customFormat="1" ht="25.5">
      <c r="A151" s="130" t="s">
        <v>42</v>
      </c>
      <c r="B151" s="139" t="s">
        <v>133</v>
      </c>
      <c r="C151" s="139">
        <v>200</v>
      </c>
      <c r="D151" s="131"/>
      <c r="E151" s="131"/>
      <c r="F151" s="132">
        <f>F152</f>
        <v>2686.2</v>
      </c>
    </row>
    <row r="152" spans="1:6" s="4" customFormat="1" ht="25.5">
      <c r="A152" s="36" t="s">
        <v>43</v>
      </c>
      <c r="B152" s="139" t="s">
        <v>133</v>
      </c>
      <c r="C152" s="110">
        <v>240</v>
      </c>
      <c r="D152" s="131"/>
      <c r="E152" s="131"/>
      <c r="F152" s="132">
        <f>F153</f>
        <v>2686.2</v>
      </c>
    </row>
    <row r="153" spans="1:6" s="4" customFormat="1" ht="15.75">
      <c r="A153" s="130" t="s">
        <v>128</v>
      </c>
      <c r="B153" s="139" t="s">
        <v>133</v>
      </c>
      <c r="C153" s="110">
        <v>240</v>
      </c>
      <c r="D153" s="131" t="s">
        <v>58</v>
      </c>
      <c r="E153" s="131" t="s">
        <v>115</v>
      </c>
      <c r="F153" s="132">
        <f>936.1+150+1600.1</f>
        <v>2686.2</v>
      </c>
    </row>
    <row r="154" spans="1:6" s="4" customFormat="1" ht="54">
      <c r="A154" s="122" t="s">
        <v>330</v>
      </c>
      <c r="B154" s="128" t="s">
        <v>135</v>
      </c>
      <c r="C154" s="128"/>
      <c r="D154" s="124"/>
      <c r="E154" s="124"/>
      <c r="F154" s="125">
        <f>F155</f>
        <v>1460</v>
      </c>
    </row>
    <row r="155" spans="1:6" s="4" customFormat="1" ht="25.5">
      <c r="A155" s="126" t="s">
        <v>136</v>
      </c>
      <c r="B155" s="127" t="s">
        <v>137</v>
      </c>
      <c r="C155" s="127"/>
      <c r="D155" s="124"/>
      <c r="E155" s="124"/>
      <c r="F155" s="129">
        <f>SUM(F156)</f>
        <v>1460</v>
      </c>
    </row>
    <row r="156" spans="1:6" s="4" customFormat="1" ht="25.5">
      <c r="A156" s="130" t="s">
        <v>138</v>
      </c>
      <c r="B156" s="110" t="s">
        <v>139</v>
      </c>
      <c r="C156" s="110"/>
      <c r="D156" s="131"/>
      <c r="E156" s="131"/>
      <c r="F156" s="132">
        <f>F158</f>
        <v>1460</v>
      </c>
    </row>
    <row r="157" spans="1:6" s="4" customFormat="1" ht="25.5">
      <c r="A157" s="130" t="s">
        <v>42</v>
      </c>
      <c r="B157" s="110" t="s">
        <v>139</v>
      </c>
      <c r="C157" s="110">
        <v>200</v>
      </c>
      <c r="D157" s="131"/>
      <c r="E157" s="131"/>
      <c r="F157" s="132">
        <f>F158</f>
        <v>1460</v>
      </c>
    </row>
    <row r="158" spans="1:7" s="4" customFormat="1" ht="25.5">
      <c r="A158" s="36" t="s">
        <v>43</v>
      </c>
      <c r="B158" s="110" t="s">
        <v>139</v>
      </c>
      <c r="C158" s="110">
        <v>240</v>
      </c>
      <c r="D158" s="131"/>
      <c r="E158" s="131"/>
      <c r="F158" s="132">
        <f>F159</f>
        <v>1460</v>
      </c>
      <c r="G158" s="5"/>
    </row>
    <row r="159" spans="1:6" s="4" customFormat="1" ht="15.75">
      <c r="A159" s="130" t="s">
        <v>128</v>
      </c>
      <c r="B159" s="110" t="s">
        <v>139</v>
      </c>
      <c r="C159" s="110">
        <v>240</v>
      </c>
      <c r="D159" s="131" t="s">
        <v>58</v>
      </c>
      <c r="E159" s="131" t="s">
        <v>115</v>
      </c>
      <c r="F159" s="132">
        <v>1460</v>
      </c>
    </row>
    <row r="160" spans="1:6" s="4" customFormat="1" ht="38.25">
      <c r="A160" s="119" t="s">
        <v>140</v>
      </c>
      <c r="B160" s="112" t="s">
        <v>141</v>
      </c>
      <c r="C160" s="112"/>
      <c r="D160" s="120"/>
      <c r="E160" s="120"/>
      <c r="F160" s="121">
        <f>SUM(F161)</f>
        <v>4323.808</v>
      </c>
    </row>
    <row r="161" spans="1:6" s="4" customFormat="1" ht="15.75">
      <c r="A161" s="133" t="s">
        <v>142</v>
      </c>
      <c r="B161" s="127" t="s">
        <v>143</v>
      </c>
      <c r="C161" s="127"/>
      <c r="D161" s="124"/>
      <c r="E161" s="124"/>
      <c r="F161" s="129">
        <f>F166+F162+F170</f>
        <v>4323.808</v>
      </c>
    </row>
    <row r="162" spans="1:6" s="4" customFormat="1" ht="38.25">
      <c r="A162" s="130" t="s">
        <v>144</v>
      </c>
      <c r="B162" s="110" t="s">
        <v>145</v>
      </c>
      <c r="C162" s="112"/>
      <c r="D162" s="120"/>
      <c r="E162" s="120"/>
      <c r="F162" s="132">
        <f>F163</f>
        <v>2764.2079999999996</v>
      </c>
    </row>
    <row r="163" spans="1:6" s="4" customFormat="1" ht="25.5">
      <c r="A163" s="130" t="s">
        <v>146</v>
      </c>
      <c r="B163" s="110" t="s">
        <v>145</v>
      </c>
      <c r="C163" s="110">
        <v>400</v>
      </c>
      <c r="D163" s="131"/>
      <c r="E163" s="131"/>
      <c r="F163" s="132">
        <f>F164</f>
        <v>2764.2079999999996</v>
      </c>
    </row>
    <row r="164" spans="1:6" s="4" customFormat="1" ht="15.75">
      <c r="A164" s="36" t="s">
        <v>147</v>
      </c>
      <c r="B164" s="110" t="s">
        <v>145</v>
      </c>
      <c r="C164" s="110">
        <v>410</v>
      </c>
      <c r="D164" s="131"/>
      <c r="E164" s="131"/>
      <c r="F164" s="132">
        <f>F165</f>
        <v>2764.2079999999996</v>
      </c>
    </row>
    <row r="165" spans="1:6" s="4" customFormat="1" ht="15.75">
      <c r="A165" s="130" t="s">
        <v>148</v>
      </c>
      <c r="B165" s="110" t="s">
        <v>145</v>
      </c>
      <c r="C165" s="110">
        <v>410</v>
      </c>
      <c r="D165" s="131" t="s">
        <v>149</v>
      </c>
      <c r="E165" s="131" t="s">
        <v>150</v>
      </c>
      <c r="F165" s="132">
        <f>2692.66+71.548</f>
        <v>2764.2079999999996</v>
      </c>
    </row>
    <row r="166" spans="1:6" s="4" customFormat="1" ht="15.75">
      <c r="A166" s="130" t="s">
        <v>151</v>
      </c>
      <c r="B166" s="110" t="s">
        <v>152</v>
      </c>
      <c r="C166" s="110"/>
      <c r="D166" s="131"/>
      <c r="E166" s="131"/>
      <c r="F166" s="132">
        <f>F168</f>
        <v>349.01</v>
      </c>
    </row>
    <row r="167" spans="1:6" s="4" customFormat="1" ht="25.5">
      <c r="A167" s="130" t="s">
        <v>42</v>
      </c>
      <c r="B167" s="110" t="s">
        <v>152</v>
      </c>
      <c r="C167" s="110">
        <v>200</v>
      </c>
      <c r="D167" s="131"/>
      <c r="E167" s="131"/>
      <c r="F167" s="132">
        <f>F168</f>
        <v>349.01</v>
      </c>
    </row>
    <row r="168" spans="1:6" s="4" customFormat="1" ht="25.5">
      <c r="A168" s="36" t="s">
        <v>43</v>
      </c>
      <c r="B168" s="110" t="s">
        <v>152</v>
      </c>
      <c r="C168" s="110">
        <v>240</v>
      </c>
      <c r="D168" s="131"/>
      <c r="E168" s="131"/>
      <c r="F168" s="132">
        <f>F169</f>
        <v>349.01</v>
      </c>
    </row>
    <row r="169" spans="1:6" s="4" customFormat="1" ht="15.75">
      <c r="A169" s="130" t="s">
        <v>148</v>
      </c>
      <c r="B169" s="110" t="s">
        <v>152</v>
      </c>
      <c r="C169" s="110">
        <v>240</v>
      </c>
      <c r="D169" s="131" t="s">
        <v>149</v>
      </c>
      <c r="E169" s="131" t="s">
        <v>150</v>
      </c>
      <c r="F169" s="132">
        <v>349.01</v>
      </c>
    </row>
    <row r="170" spans="1:6" s="4" customFormat="1" ht="38.25">
      <c r="A170" s="130" t="s">
        <v>354</v>
      </c>
      <c r="B170" s="16" t="s">
        <v>356</v>
      </c>
      <c r="C170" s="110"/>
      <c r="D170" s="131"/>
      <c r="E170" s="131"/>
      <c r="F170" s="132">
        <f>F171</f>
        <v>1210.59</v>
      </c>
    </row>
    <row r="171" spans="1:6" s="4" customFormat="1" ht="25.5">
      <c r="A171" s="130" t="s">
        <v>146</v>
      </c>
      <c r="B171" s="16" t="s">
        <v>356</v>
      </c>
      <c r="C171" s="110">
        <v>400</v>
      </c>
      <c r="D171" s="131"/>
      <c r="E171" s="131"/>
      <c r="F171" s="132">
        <f>F172</f>
        <v>1210.59</v>
      </c>
    </row>
    <row r="172" spans="1:6" s="4" customFormat="1" ht="15.75">
      <c r="A172" s="36" t="s">
        <v>147</v>
      </c>
      <c r="B172" s="16" t="s">
        <v>356</v>
      </c>
      <c r="C172" s="110">
        <v>410</v>
      </c>
      <c r="D172" s="131"/>
      <c r="E172" s="131"/>
      <c r="F172" s="132">
        <f>F173</f>
        <v>1210.59</v>
      </c>
    </row>
    <row r="173" spans="1:6" s="4" customFormat="1" ht="15.75">
      <c r="A173" s="130" t="s">
        <v>148</v>
      </c>
      <c r="B173" s="16" t="s">
        <v>356</v>
      </c>
      <c r="C173" s="110">
        <v>410</v>
      </c>
      <c r="D173" s="131" t="s">
        <v>149</v>
      </c>
      <c r="E173" s="131" t="s">
        <v>150</v>
      </c>
      <c r="F173" s="132">
        <v>1210.59</v>
      </c>
    </row>
    <row r="174" spans="1:6" s="4" customFormat="1" ht="38.25">
      <c r="A174" s="119" t="s">
        <v>153</v>
      </c>
      <c r="B174" s="112" t="s">
        <v>154</v>
      </c>
      <c r="C174" s="112"/>
      <c r="D174" s="120"/>
      <c r="E174" s="120"/>
      <c r="F174" s="121">
        <f>SUM(F175)</f>
        <v>42465.309</v>
      </c>
    </row>
    <row r="175" spans="1:6" s="4" customFormat="1" ht="51">
      <c r="A175" s="133" t="s">
        <v>155</v>
      </c>
      <c r="B175" s="127" t="s">
        <v>156</v>
      </c>
      <c r="C175" s="127"/>
      <c r="D175" s="120"/>
      <c r="E175" s="120"/>
      <c r="F175" s="129">
        <f>F176+F180+F184</f>
        <v>42465.309</v>
      </c>
    </row>
    <row r="176" spans="1:6" s="4" customFormat="1" ht="38.25">
      <c r="A176" s="136" t="s">
        <v>157</v>
      </c>
      <c r="B176" s="110" t="s">
        <v>158</v>
      </c>
      <c r="C176" s="110"/>
      <c r="D176" s="131"/>
      <c r="E176" s="131"/>
      <c r="F176" s="132">
        <f>F177</f>
        <v>41047.971</v>
      </c>
    </row>
    <row r="177" spans="1:6" s="4" customFormat="1" ht="25.5">
      <c r="A177" s="130" t="s">
        <v>42</v>
      </c>
      <c r="B177" s="110" t="s">
        <v>158</v>
      </c>
      <c r="C177" s="110">
        <v>200</v>
      </c>
      <c r="D177" s="131"/>
      <c r="E177" s="131"/>
      <c r="F177" s="132">
        <f>F178</f>
        <v>41047.971</v>
      </c>
    </row>
    <row r="178" spans="1:7" s="4" customFormat="1" ht="25.5">
      <c r="A178" s="36" t="s">
        <v>43</v>
      </c>
      <c r="B178" s="110" t="s">
        <v>158</v>
      </c>
      <c r="C178" s="110">
        <v>240</v>
      </c>
      <c r="D178" s="131"/>
      <c r="E178" s="131"/>
      <c r="F178" s="132">
        <f>F179</f>
        <v>41047.971</v>
      </c>
      <c r="G178" s="5"/>
    </row>
    <row r="179" spans="1:6" s="4" customFormat="1" ht="15.75">
      <c r="A179" s="130" t="s">
        <v>159</v>
      </c>
      <c r="B179" s="110" t="s">
        <v>158</v>
      </c>
      <c r="C179" s="110">
        <v>240</v>
      </c>
      <c r="D179" s="131" t="s">
        <v>149</v>
      </c>
      <c r="E179" s="131" t="s">
        <v>70</v>
      </c>
      <c r="F179" s="132">
        <f>45188.388-2281.2-4621.01+3000-238.207</f>
        <v>41047.971</v>
      </c>
    </row>
    <row r="180" spans="1:6" s="4" customFormat="1" ht="25.5">
      <c r="A180" s="34" t="s">
        <v>602</v>
      </c>
      <c r="B180" s="16" t="s">
        <v>603</v>
      </c>
      <c r="C180" s="110"/>
      <c r="D180" s="131"/>
      <c r="E180" s="131"/>
      <c r="F180" s="132">
        <f>F181</f>
        <v>785.338</v>
      </c>
    </row>
    <row r="181" spans="1:6" s="4" customFormat="1" ht="25.5">
      <c r="A181" s="36" t="s">
        <v>42</v>
      </c>
      <c r="B181" s="16" t="s">
        <v>603</v>
      </c>
      <c r="C181" s="110">
        <v>200</v>
      </c>
      <c r="D181" s="131"/>
      <c r="E181" s="131"/>
      <c r="F181" s="132">
        <f>F182</f>
        <v>785.338</v>
      </c>
    </row>
    <row r="182" spans="1:6" s="4" customFormat="1" ht="25.5">
      <c r="A182" s="36" t="s">
        <v>183</v>
      </c>
      <c r="B182" s="16" t="s">
        <v>603</v>
      </c>
      <c r="C182" s="110">
        <v>240</v>
      </c>
      <c r="D182" s="131"/>
      <c r="E182" s="131"/>
      <c r="F182" s="132">
        <f>F183</f>
        <v>785.338</v>
      </c>
    </row>
    <row r="183" spans="1:6" s="4" customFormat="1" ht="15.75">
      <c r="A183" s="34" t="s">
        <v>600</v>
      </c>
      <c r="B183" s="16" t="s">
        <v>603</v>
      </c>
      <c r="C183" s="110">
        <v>240</v>
      </c>
      <c r="D183" s="131" t="s">
        <v>58</v>
      </c>
      <c r="E183" s="131" t="s">
        <v>149</v>
      </c>
      <c r="F183" s="35">
        <f>238.207+547.131</f>
        <v>785.338</v>
      </c>
    </row>
    <row r="184" spans="1:6" s="4" customFormat="1" ht="25.5">
      <c r="A184" s="34" t="s">
        <v>370</v>
      </c>
      <c r="B184" s="77" t="s">
        <v>383</v>
      </c>
      <c r="C184" s="110"/>
      <c r="D184" s="131"/>
      <c r="E184" s="131"/>
      <c r="F184" s="132">
        <f>F185</f>
        <v>632</v>
      </c>
    </row>
    <row r="185" spans="1:6" s="4" customFormat="1" ht="25.5">
      <c r="A185" s="36" t="s">
        <v>42</v>
      </c>
      <c r="B185" s="77" t="s">
        <v>383</v>
      </c>
      <c r="C185" s="110">
        <v>200</v>
      </c>
      <c r="D185" s="131"/>
      <c r="E185" s="131"/>
      <c r="F185" s="132">
        <f>F186</f>
        <v>632</v>
      </c>
    </row>
    <row r="186" spans="1:6" s="4" customFormat="1" ht="25.5">
      <c r="A186" s="36" t="s">
        <v>183</v>
      </c>
      <c r="B186" s="77" t="s">
        <v>383</v>
      </c>
      <c r="C186" s="110">
        <v>240</v>
      </c>
      <c r="D186" s="131"/>
      <c r="E186" s="131"/>
      <c r="F186" s="132">
        <f>F187</f>
        <v>632</v>
      </c>
    </row>
    <row r="187" spans="1:6" s="4" customFormat="1" ht="15.75">
      <c r="A187" s="130" t="s">
        <v>159</v>
      </c>
      <c r="B187" s="77" t="s">
        <v>383</v>
      </c>
      <c r="C187" s="110">
        <v>240</v>
      </c>
      <c r="D187" s="131" t="s">
        <v>149</v>
      </c>
      <c r="E187" s="131" t="s">
        <v>70</v>
      </c>
      <c r="F187" s="132">
        <v>632</v>
      </c>
    </row>
    <row r="188" spans="1:6" s="4" customFormat="1" ht="38.25">
      <c r="A188" s="18" t="s">
        <v>160</v>
      </c>
      <c r="B188" s="112" t="s">
        <v>161</v>
      </c>
      <c r="C188" s="112"/>
      <c r="D188" s="120"/>
      <c r="E188" s="120"/>
      <c r="F188" s="121">
        <f>SUM(F189)</f>
        <v>100</v>
      </c>
    </row>
    <row r="189" spans="1:6" s="4" customFormat="1" ht="25.5">
      <c r="A189" s="31" t="s">
        <v>162</v>
      </c>
      <c r="B189" s="127" t="s">
        <v>163</v>
      </c>
      <c r="C189" s="127"/>
      <c r="D189" s="131"/>
      <c r="E189" s="131"/>
      <c r="F189" s="129">
        <f>SUM(F190)</f>
        <v>100</v>
      </c>
    </row>
    <row r="190" spans="1:6" s="4" customFormat="1" ht="25.5">
      <c r="A190" s="34" t="s">
        <v>164</v>
      </c>
      <c r="B190" s="110" t="s">
        <v>165</v>
      </c>
      <c r="C190" s="110"/>
      <c r="D190" s="131"/>
      <c r="E190" s="131"/>
      <c r="F190" s="132">
        <f>F191</f>
        <v>100</v>
      </c>
    </row>
    <row r="191" spans="1:6" s="4" customFormat="1" ht="25.5">
      <c r="A191" s="130" t="s">
        <v>42</v>
      </c>
      <c r="B191" s="110" t="s">
        <v>165</v>
      </c>
      <c r="C191" s="110">
        <v>200</v>
      </c>
      <c r="D191" s="131"/>
      <c r="E191" s="131"/>
      <c r="F191" s="132">
        <f>F192</f>
        <v>100</v>
      </c>
    </row>
    <row r="192" spans="1:6" s="4" customFormat="1" ht="25.5">
      <c r="A192" s="36" t="s">
        <v>43</v>
      </c>
      <c r="B192" s="110" t="s">
        <v>165</v>
      </c>
      <c r="C192" s="110">
        <v>240</v>
      </c>
      <c r="D192" s="131"/>
      <c r="E192" s="131"/>
      <c r="F192" s="132">
        <f>F193</f>
        <v>100</v>
      </c>
    </row>
    <row r="193" spans="1:6" s="4" customFormat="1" ht="15" customHeight="1">
      <c r="A193" s="130" t="s">
        <v>159</v>
      </c>
      <c r="B193" s="110" t="s">
        <v>165</v>
      </c>
      <c r="C193" s="110">
        <v>240</v>
      </c>
      <c r="D193" s="131" t="s">
        <v>149</v>
      </c>
      <c r="E193" s="131" t="s">
        <v>70</v>
      </c>
      <c r="F193" s="132">
        <v>100</v>
      </c>
    </row>
    <row r="194" spans="1:6" s="4" customFormat="1" ht="38.25" hidden="1">
      <c r="A194" s="119" t="s">
        <v>166</v>
      </c>
      <c r="B194" s="112" t="s">
        <v>167</v>
      </c>
      <c r="C194" s="112"/>
      <c r="D194" s="120"/>
      <c r="E194" s="120"/>
      <c r="F194" s="121">
        <f>SUM(F195)</f>
        <v>0</v>
      </c>
    </row>
    <row r="195" spans="1:6" s="4" customFormat="1" ht="26.25" customHeight="1" hidden="1">
      <c r="A195" s="133" t="s">
        <v>168</v>
      </c>
      <c r="B195" s="127" t="s">
        <v>169</v>
      </c>
      <c r="C195" s="127"/>
      <c r="D195" s="124"/>
      <c r="E195" s="124"/>
      <c r="F195" s="129">
        <f>F196+F200</f>
        <v>0</v>
      </c>
    </row>
    <row r="196" spans="1:6" s="4" customFormat="1" ht="25.5" hidden="1">
      <c r="A196" s="140" t="s">
        <v>295</v>
      </c>
      <c r="B196" s="110" t="s">
        <v>171</v>
      </c>
      <c r="C196" s="110"/>
      <c r="D196" s="131"/>
      <c r="E196" s="131"/>
      <c r="F196" s="132">
        <f>F197</f>
        <v>0</v>
      </c>
    </row>
    <row r="197" spans="1:6" s="4" customFormat="1" ht="25.5" hidden="1">
      <c r="A197" s="130" t="s">
        <v>42</v>
      </c>
      <c r="B197" s="110" t="s">
        <v>171</v>
      </c>
      <c r="C197" s="110">
        <v>200</v>
      </c>
      <c r="D197" s="131"/>
      <c r="E197" s="131"/>
      <c r="F197" s="132">
        <f>F198</f>
        <v>0</v>
      </c>
    </row>
    <row r="198" spans="1:7" s="4" customFormat="1" ht="25.5" hidden="1">
      <c r="A198" s="36" t="s">
        <v>43</v>
      </c>
      <c r="B198" s="110" t="s">
        <v>171</v>
      </c>
      <c r="C198" s="110">
        <v>240</v>
      </c>
      <c r="D198" s="131"/>
      <c r="E198" s="131"/>
      <c r="F198" s="132">
        <f>F199</f>
        <v>0</v>
      </c>
      <c r="G198" s="5"/>
    </row>
    <row r="199" spans="1:8" s="4" customFormat="1" ht="15.75" hidden="1">
      <c r="A199" s="130" t="s">
        <v>128</v>
      </c>
      <c r="B199" s="110" t="s">
        <v>171</v>
      </c>
      <c r="C199" s="110">
        <v>240</v>
      </c>
      <c r="D199" s="131" t="s">
        <v>58</v>
      </c>
      <c r="E199" s="131" t="s">
        <v>115</v>
      </c>
      <c r="F199" s="132">
        <v>0</v>
      </c>
      <c r="H199" s="6"/>
    </row>
    <row r="200" spans="1:6" s="4" customFormat="1" ht="38.25" hidden="1">
      <c r="A200" s="141" t="s">
        <v>170</v>
      </c>
      <c r="B200" s="110" t="s">
        <v>171</v>
      </c>
      <c r="C200" s="110"/>
      <c r="D200" s="131"/>
      <c r="E200" s="131"/>
      <c r="F200" s="132">
        <f>F201</f>
        <v>0</v>
      </c>
    </row>
    <row r="201" spans="1:6" s="4" customFormat="1" ht="25.5" hidden="1">
      <c r="A201" s="130" t="s">
        <v>42</v>
      </c>
      <c r="B201" s="110" t="s">
        <v>171</v>
      </c>
      <c r="C201" s="110">
        <v>200</v>
      </c>
      <c r="D201" s="131"/>
      <c r="E201" s="131"/>
      <c r="F201" s="132">
        <f>F202</f>
        <v>0</v>
      </c>
    </row>
    <row r="202" spans="1:7" s="4" customFormat="1" ht="25.5" hidden="1">
      <c r="A202" s="36" t="s">
        <v>43</v>
      </c>
      <c r="B202" s="110" t="s">
        <v>171</v>
      </c>
      <c r="C202" s="110">
        <v>240</v>
      </c>
      <c r="D202" s="131"/>
      <c r="E202" s="131"/>
      <c r="F202" s="132">
        <f>F203</f>
        <v>0</v>
      </c>
      <c r="G202" s="5"/>
    </row>
    <row r="203" spans="1:8" s="4" customFormat="1" ht="15.75" hidden="1">
      <c r="A203" s="130" t="s">
        <v>128</v>
      </c>
      <c r="B203" s="110" t="s">
        <v>171</v>
      </c>
      <c r="C203" s="110">
        <v>240</v>
      </c>
      <c r="D203" s="131" t="s">
        <v>58</v>
      </c>
      <c r="E203" s="131" t="s">
        <v>115</v>
      </c>
      <c r="F203" s="132">
        <v>0</v>
      </c>
      <c r="H203" s="6"/>
    </row>
    <row r="204" spans="1:8" s="4" customFormat="1" ht="50.25" customHeight="1">
      <c r="A204" s="142" t="s">
        <v>172</v>
      </c>
      <c r="B204" s="112" t="s">
        <v>173</v>
      </c>
      <c r="C204" s="112"/>
      <c r="D204" s="131"/>
      <c r="E204" s="131"/>
      <c r="F204" s="121">
        <f>SUM(F205)</f>
        <v>700</v>
      </c>
      <c r="H204" s="6"/>
    </row>
    <row r="205" spans="1:8" s="4" customFormat="1" ht="38.25" customHeight="1">
      <c r="A205" s="143" t="s">
        <v>174</v>
      </c>
      <c r="B205" s="127" t="s">
        <v>175</v>
      </c>
      <c r="C205" s="127"/>
      <c r="D205" s="124"/>
      <c r="E205" s="124"/>
      <c r="F205" s="129">
        <f>F206+F210+F218+F214</f>
        <v>700</v>
      </c>
      <c r="H205" s="6"/>
    </row>
    <row r="206" spans="1:8" s="4" customFormat="1" ht="36.75" customHeight="1" hidden="1">
      <c r="A206" s="141" t="s">
        <v>176</v>
      </c>
      <c r="B206" s="110" t="s">
        <v>177</v>
      </c>
      <c r="C206" s="110"/>
      <c r="D206" s="131"/>
      <c r="E206" s="131"/>
      <c r="F206" s="132">
        <f>F207</f>
        <v>0</v>
      </c>
      <c r="H206" s="6"/>
    </row>
    <row r="207" spans="1:8" s="4" customFormat="1" ht="33" customHeight="1" hidden="1">
      <c r="A207" s="130" t="s">
        <v>146</v>
      </c>
      <c r="B207" s="110" t="s">
        <v>177</v>
      </c>
      <c r="C207" s="110">
        <v>400</v>
      </c>
      <c r="D207" s="131"/>
      <c r="E207" s="131"/>
      <c r="F207" s="132">
        <f>F208</f>
        <v>0</v>
      </c>
      <c r="H207" s="6"/>
    </row>
    <row r="208" spans="1:8" s="4" customFormat="1" ht="29.25" customHeight="1" hidden="1">
      <c r="A208" s="36" t="s">
        <v>147</v>
      </c>
      <c r="B208" s="110" t="s">
        <v>177</v>
      </c>
      <c r="C208" s="110">
        <v>410</v>
      </c>
      <c r="D208" s="131"/>
      <c r="E208" s="131"/>
      <c r="F208" s="132">
        <f>F209</f>
        <v>0</v>
      </c>
      <c r="H208" s="6"/>
    </row>
    <row r="209" spans="1:8" s="4" customFormat="1" ht="30.75" customHeight="1" hidden="1">
      <c r="A209" s="130" t="s">
        <v>148</v>
      </c>
      <c r="B209" s="110" t="s">
        <v>177</v>
      </c>
      <c r="C209" s="110">
        <v>410</v>
      </c>
      <c r="D209" s="131" t="s">
        <v>149</v>
      </c>
      <c r="E209" s="131" t="s">
        <v>150</v>
      </c>
      <c r="F209" s="132">
        <v>0</v>
      </c>
      <c r="H209" s="6"/>
    </row>
    <row r="210" spans="1:8" s="4" customFormat="1" ht="38.25" customHeight="1" hidden="1">
      <c r="A210" s="140" t="s">
        <v>303</v>
      </c>
      <c r="B210" s="110" t="s">
        <v>302</v>
      </c>
      <c r="C210" s="110"/>
      <c r="D210" s="131"/>
      <c r="E210" s="131"/>
      <c r="F210" s="132">
        <f>F211</f>
        <v>0</v>
      </c>
      <c r="H210" s="6"/>
    </row>
    <row r="211" spans="1:8" s="4" customFormat="1" ht="33.75" customHeight="1" hidden="1">
      <c r="A211" s="130" t="s">
        <v>146</v>
      </c>
      <c r="B211" s="110" t="s">
        <v>302</v>
      </c>
      <c r="C211" s="110">
        <v>400</v>
      </c>
      <c r="D211" s="131"/>
      <c r="E211" s="131"/>
      <c r="F211" s="132">
        <f>F212</f>
        <v>0</v>
      </c>
      <c r="H211" s="6"/>
    </row>
    <row r="212" spans="1:8" s="4" customFormat="1" ht="34.5" customHeight="1" hidden="1">
      <c r="A212" s="36" t="s">
        <v>147</v>
      </c>
      <c r="B212" s="110" t="s">
        <v>302</v>
      </c>
      <c r="C212" s="110">
        <v>410</v>
      </c>
      <c r="D212" s="131"/>
      <c r="E212" s="131"/>
      <c r="F212" s="132">
        <f>F213</f>
        <v>0</v>
      </c>
      <c r="H212" s="6"/>
    </row>
    <row r="213" spans="1:8" s="4" customFormat="1" ht="36.75" customHeight="1" hidden="1">
      <c r="A213" s="130" t="s">
        <v>148</v>
      </c>
      <c r="B213" s="110" t="s">
        <v>302</v>
      </c>
      <c r="C213" s="110">
        <v>410</v>
      </c>
      <c r="D213" s="131" t="s">
        <v>149</v>
      </c>
      <c r="E213" s="131" t="s">
        <v>150</v>
      </c>
      <c r="F213" s="132">
        <v>0</v>
      </c>
      <c r="H213" s="6"/>
    </row>
    <row r="214" spans="1:8" s="4" customFormat="1" ht="36" customHeight="1">
      <c r="A214" s="195" t="s">
        <v>332</v>
      </c>
      <c r="B214" s="16" t="s">
        <v>333</v>
      </c>
      <c r="C214" s="196"/>
      <c r="D214" s="197"/>
      <c r="E214" s="197"/>
      <c r="F214" s="198">
        <f>F215</f>
        <v>700</v>
      </c>
      <c r="H214" s="6"/>
    </row>
    <row r="215" spans="1:8" s="4" customFormat="1" ht="36.75" customHeight="1">
      <c r="A215" s="130" t="s">
        <v>146</v>
      </c>
      <c r="B215" s="16" t="s">
        <v>333</v>
      </c>
      <c r="C215" s="196">
        <v>400</v>
      </c>
      <c r="D215" s="197"/>
      <c r="E215" s="197"/>
      <c r="F215" s="198">
        <f>F216</f>
        <v>700</v>
      </c>
      <c r="H215" s="6"/>
    </row>
    <row r="216" spans="1:8" s="4" customFormat="1" ht="20.25" customHeight="1">
      <c r="A216" s="36" t="s">
        <v>147</v>
      </c>
      <c r="B216" s="16" t="s">
        <v>333</v>
      </c>
      <c r="C216" s="196">
        <v>410</v>
      </c>
      <c r="D216" s="197"/>
      <c r="E216" s="197"/>
      <c r="F216" s="198">
        <f>F217</f>
        <v>700</v>
      </c>
      <c r="H216" s="6"/>
    </row>
    <row r="217" spans="1:8" s="4" customFormat="1" ht="18.75" customHeight="1">
      <c r="A217" s="130" t="s">
        <v>148</v>
      </c>
      <c r="B217" s="16" t="s">
        <v>333</v>
      </c>
      <c r="C217" s="196">
        <v>410</v>
      </c>
      <c r="D217" s="197" t="s">
        <v>149</v>
      </c>
      <c r="E217" s="197" t="s">
        <v>150</v>
      </c>
      <c r="F217" s="198">
        <v>700</v>
      </c>
      <c r="H217" s="6"/>
    </row>
    <row r="218" spans="1:8" s="4" customFormat="1" ht="48" customHeight="1" hidden="1">
      <c r="A218" s="195" t="s">
        <v>332</v>
      </c>
      <c r="B218" s="16" t="s">
        <v>333</v>
      </c>
      <c r="C218" s="196"/>
      <c r="D218" s="197"/>
      <c r="E218" s="197"/>
      <c r="F218" s="198">
        <f>F219</f>
        <v>0</v>
      </c>
      <c r="H218" s="6"/>
    </row>
    <row r="219" spans="1:8" s="4" customFormat="1" ht="48.75" customHeight="1" hidden="1">
      <c r="A219" s="154" t="s">
        <v>181</v>
      </c>
      <c r="B219" s="16" t="s">
        <v>333</v>
      </c>
      <c r="C219" s="110">
        <v>200</v>
      </c>
      <c r="D219" s="197"/>
      <c r="E219" s="197"/>
      <c r="F219" s="198">
        <f>F220</f>
        <v>0</v>
      </c>
      <c r="H219" s="6"/>
    </row>
    <row r="220" spans="1:8" s="4" customFormat="1" ht="44.25" customHeight="1" hidden="1">
      <c r="A220" s="156" t="s">
        <v>183</v>
      </c>
      <c r="B220" s="16" t="s">
        <v>333</v>
      </c>
      <c r="C220" s="110">
        <v>240</v>
      </c>
      <c r="D220" s="197"/>
      <c r="E220" s="197"/>
      <c r="F220" s="198">
        <f>F221</f>
        <v>0</v>
      </c>
      <c r="H220" s="6"/>
    </row>
    <row r="221" spans="1:8" s="4" customFormat="1" ht="43.5" customHeight="1" hidden="1">
      <c r="A221" s="130" t="s">
        <v>148</v>
      </c>
      <c r="B221" s="16" t="s">
        <v>333</v>
      </c>
      <c r="C221" s="110">
        <v>240</v>
      </c>
      <c r="D221" s="131" t="s">
        <v>149</v>
      </c>
      <c r="E221" s="131" t="s">
        <v>150</v>
      </c>
      <c r="F221" s="198">
        <v>0</v>
      </c>
      <c r="H221" s="6"/>
    </row>
    <row r="222" spans="1:8" s="4" customFormat="1" ht="69.75" customHeight="1">
      <c r="A222" s="273" t="s">
        <v>505</v>
      </c>
      <c r="B222" s="276" t="s">
        <v>504</v>
      </c>
      <c r="C222" s="196"/>
      <c r="D222" s="197"/>
      <c r="E222" s="197"/>
      <c r="F222" s="146">
        <v>80</v>
      </c>
      <c r="H222" s="6"/>
    </row>
    <row r="223" spans="1:8" s="4" customFormat="1" ht="78.75" customHeight="1">
      <c r="A223" s="277" t="s">
        <v>506</v>
      </c>
      <c r="B223" s="206" t="s">
        <v>508</v>
      </c>
      <c r="C223" s="196"/>
      <c r="D223" s="197"/>
      <c r="E223" s="197"/>
      <c r="F223" s="198">
        <v>80</v>
      </c>
      <c r="H223" s="6"/>
    </row>
    <row r="224" spans="1:8" s="4" customFormat="1" ht="76.5" customHeight="1">
      <c r="A224" s="274" t="s">
        <v>507</v>
      </c>
      <c r="B224" s="206" t="s">
        <v>509</v>
      </c>
      <c r="C224" s="196"/>
      <c r="D224" s="197"/>
      <c r="E224" s="197"/>
      <c r="F224" s="198">
        <v>80</v>
      </c>
      <c r="H224" s="6"/>
    </row>
    <row r="225" spans="1:8" s="4" customFormat="1" ht="33" customHeight="1">
      <c r="A225" s="275" t="s">
        <v>42</v>
      </c>
      <c r="B225" s="206" t="s">
        <v>509</v>
      </c>
      <c r="C225" s="196">
        <v>200</v>
      </c>
      <c r="D225" s="197"/>
      <c r="E225" s="197"/>
      <c r="F225" s="198">
        <v>80</v>
      </c>
      <c r="H225" s="6"/>
    </row>
    <row r="226" spans="1:8" s="4" customFormat="1" ht="28.5" customHeight="1">
      <c r="A226" s="156" t="s">
        <v>183</v>
      </c>
      <c r="B226" s="206" t="s">
        <v>509</v>
      </c>
      <c r="C226" s="196">
        <v>240</v>
      </c>
      <c r="D226" s="197"/>
      <c r="E226" s="197"/>
      <c r="F226" s="198">
        <v>80</v>
      </c>
      <c r="H226" s="6"/>
    </row>
    <row r="227" spans="1:8" s="4" customFormat="1" ht="26.25" customHeight="1">
      <c r="A227" s="156" t="s">
        <v>159</v>
      </c>
      <c r="B227" s="206" t="s">
        <v>509</v>
      </c>
      <c r="C227" s="196">
        <v>240</v>
      </c>
      <c r="D227" s="155" t="s">
        <v>149</v>
      </c>
      <c r="E227" s="155" t="s">
        <v>70</v>
      </c>
      <c r="F227" s="198">
        <v>80</v>
      </c>
      <c r="H227" s="6"/>
    </row>
    <row r="228" spans="1:8" s="4" customFormat="1" ht="43.5" customHeight="1">
      <c r="A228" s="273" t="s">
        <v>500</v>
      </c>
      <c r="B228" s="276" t="s">
        <v>498</v>
      </c>
      <c r="C228" s="196"/>
      <c r="D228" s="197"/>
      <c r="E228" s="197"/>
      <c r="F228" s="30">
        <v>94.325</v>
      </c>
      <c r="H228" s="6"/>
    </row>
    <row r="229" spans="1:8" s="4" customFormat="1" ht="43.5" customHeight="1">
      <c r="A229" s="277" t="s">
        <v>501</v>
      </c>
      <c r="B229" s="206" t="s">
        <v>499</v>
      </c>
      <c r="C229" s="196"/>
      <c r="D229" s="197"/>
      <c r="E229" s="197"/>
      <c r="F229" s="35">
        <v>94.325</v>
      </c>
      <c r="H229" s="6"/>
    </row>
    <row r="230" spans="1:8" s="4" customFormat="1" ht="43.5" customHeight="1">
      <c r="A230" s="274" t="s">
        <v>502</v>
      </c>
      <c r="B230" s="206" t="s">
        <v>503</v>
      </c>
      <c r="C230" s="196"/>
      <c r="D230" s="197"/>
      <c r="E230" s="197"/>
      <c r="F230" s="35">
        <v>94.325</v>
      </c>
      <c r="H230" s="6"/>
    </row>
    <row r="231" spans="1:8" s="4" customFormat="1" ht="30" customHeight="1">
      <c r="A231" s="275" t="s">
        <v>42</v>
      </c>
      <c r="B231" s="206" t="s">
        <v>503</v>
      </c>
      <c r="C231" s="196">
        <v>200</v>
      </c>
      <c r="D231" s="197"/>
      <c r="E231" s="197"/>
      <c r="F231" s="35">
        <v>94.325</v>
      </c>
      <c r="H231" s="6"/>
    </row>
    <row r="232" spans="1:8" s="4" customFormat="1" ht="31.5" customHeight="1">
      <c r="A232" s="156" t="s">
        <v>183</v>
      </c>
      <c r="B232" s="206" t="s">
        <v>503</v>
      </c>
      <c r="C232" s="196">
        <v>240</v>
      </c>
      <c r="D232" s="197"/>
      <c r="E232" s="197"/>
      <c r="F232" s="35">
        <v>94.325</v>
      </c>
      <c r="H232" s="6"/>
    </row>
    <row r="233" spans="1:8" s="4" customFormat="1" ht="21.75" customHeight="1">
      <c r="A233" s="156" t="s">
        <v>159</v>
      </c>
      <c r="B233" s="206" t="s">
        <v>503</v>
      </c>
      <c r="C233" s="196">
        <v>240</v>
      </c>
      <c r="D233" s="155" t="s">
        <v>149</v>
      </c>
      <c r="E233" s="155" t="s">
        <v>70</v>
      </c>
      <c r="F233" s="35">
        <v>94.325</v>
      </c>
      <c r="H233" s="6"/>
    </row>
    <row r="234" spans="1:8" s="4" customFormat="1" ht="51" customHeight="1">
      <c r="A234" s="144" t="s">
        <v>178</v>
      </c>
      <c r="B234" s="145" t="s">
        <v>179</v>
      </c>
      <c r="C234" s="145"/>
      <c r="D234" s="145"/>
      <c r="E234" s="145"/>
      <c r="F234" s="146">
        <f>F240+F235</f>
        <v>22499</v>
      </c>
      <c r="G234" s="5"/>
      <c r="H234" s="6"/>
    </row>
    <row r="235" spans="1:7" s="182" customFormat="1" ht="38.25" hidden="1">
      <c r="A235" s="147" t="s">
        <v>298</v>
      </c>
      <c r="B235" s="32" t="s">
        <v>299</v>
      </c>
      <c r="C235" s="32"/>
      <c r="D235" s="32"/>
      <c r="E235" s="32"/>
      <c r="F235" s="148">
        <f>F236</f>
        <v>0</v>
      </c>
      <c r="G235" s="183"/>
    </row>
    <row r="236" spans="1:7" s="182" customFormat="1" ht="38.25" hidden="1">
      <c r="A236" s="149" t="s">
        <v>180</v>
      </c>
      <c r="B236" s="150" t="s">
        <v>300</v>
      </c>
      <c r="C236" s="150"/>
      <c r="D236" s="150"/>
      <c r="E236" s="150"/>
      <c r="F236" s="151">
        <f>F237</f>
        <v>0</v>
      </c>
      <c r="G236" s="183"/>
    </row>
    <row r="237" spans="1:7" s="182" customFormat="1" ht="25.5" hidden="1">
      <c r="A237" s="152" t="s">
        <v>181</v>
      </c>
      <c r="B237" s="150" t="s">
        <v>300</v>
      </c>
      <c r="C237" s="150" t="s">
        <v>182</v>
      </c>
      <c r="D237" s="150"/>
      <c r="E237" s="150"/>
      <c r="F237" s="151">
        <f>F238</f>
        <v>0</v>
      </c>
      <c r="G237" s="183"/>
    </row>
    <row r="238" spans="1:7" s="182" customFormat="1" ht="25.5" hidden="1">
      <c r="A238" s="153" t="s">
        <v>183</v>
      </c>
      <c r="B238" s="150" t="s">
        <v>300</v>
      </c>
      <c r="C238" s="16" t="s">
        <v>184</v>
      </c>
      <c r="D238" s="150"/>
      <c r="E238" s="150"/>
      <c r="F238" s="151">
        <f>F239</f>
        <v>0</v>
      </c>
      <c r="G238" s="183"/>
    </row>
    <row r="239" spans="1:7" s="182" customFormat="1" ht="15.75" hidden="1">
      <c r="A239" s="153" t="s">
        <v>159</v>
      </c>
      <c r="B239" s="150" t="s">
        <v>300</v>
      </c>
      <c r="C239" s="16" t="s">
        <v>184</v>
      </c>
      <c r="D239" s="150" t="s">
        <v>149</v>
      </c>
      <c r="E239" s="150" t="s">
        <v>70</v>
      </c>
      <c r="F239" s="151">
        <v>0</v>
      </c>
      <c r="G239" s="183"/>
    </row>
    <row r="240" spans="1:8" s="4" customFormat="1" ht="25.5">
      <c r="A240" s="212" t="s">
        <v>371</v>
      </c>
      <c r="B240" s="61" t="s">
        <v>358</v>
      </c>
      <c r="C240" s="61"/>
      <c r="D240" s="61"/>
      <c r="E240" s="61"/>
      <c r="F240" s="129">
        <f>F241</f>
        <v>22499</v>
      </c>
      <c r="H240" s="6"/>
    </row>
    <row r="241" spans="1:8" s="4" customFormat="1" ht="25.5">
      <c r="A241" s="154" t="s">
        <v>372</v>
      </c>
      <c r="B241" s="155" t="s">
        <v>357</v>
      </c>
      <c r="C241" s="155"/>
      <c r="D241" s="155"/>
      <c r="E241" s="155"/>
      <c r="F241" s="132">
        <f>F242</f>
        <v>22499</v>
      </c>
      <c r="H241" s="6"/>
    </row>
    <row r="242" spans="1:8" s="4" customFormat="1" ht="25.5">
      <c r="A242" s="154" t="s">
        <v>181</v>
      </c>
      <c r="B242" s="155" t="s">
        <v>357</v>
      </c>
      <c r="C242" s="155" t="s">
        <v>182</v>
      </c>
      <c r="D242" s="155"/>
      <c r="E242" s="155"/>
      <c r="F242" s="132">
        <f>F243</f>
        <v>22499</v>
      </c>
      <c r="H242" s="6"/>
    </row>
    <row r="243" spans="1:8" s="4" customFormat="1" ht="25.5">
      <c r="A243" s="156" t="s">
        <v>183</v>
      </c>
      <c r="B243" s="155" t="s">
        <v>357</v>
      </c>
      <c r="C243" s="39" t="s">
        <v>184</v>
      </c>
      <c r="D243" s="155"/>
      <c r="E243" s="155"/>
      <c r="F243" s="132">
        <f>F244</f>
        <v>22499</v>
      </c>
      <c r="H243" s="6"/>
    </row>
    <row r="244" spans="1:8" s="4" customFormat="1" ht="15.75">
      <c r="A244" s="156" t="s">
        <v>159</v>
      </c>
      <c r="B244" s="155" t="s">
        <v>357</v>
      </c>
      <c r="C244" s="39" t="s">
        <v>184</v>
      </c>
      <c r="D244" s="155" t="s">
        <v>149</v>
      </c>
      <c r="E244" s="155" t="s">
        <v>70</v>
      </c>
      <c r="F244" s="132">
        <f>2400+20099</f>
        <v>22499</v>
      </c>
      <c r="H244" s="6"/>
    </row>
    <row r="245" spans="1:6" s="4" customFormat="1" ht="15.75">
      <c r="A245" s="157" t="s">
        <v>185</v>
      </c>
      <c r="B245" s="158"/>
      <c r="C245" s="158"/>
      <c r="D245" s="158"/>
      <c r="E245" s="159"/>
      <c r="F245" s="160">
        <f>F246+F304+F320</f>
        <v>58175.136999999995</v>
      </c>
    </row>
    <row r="246" spans="1:6" s="4" customFormat="1" ht="38.25">
      <c r="A246" s="18" t="s">
        <v>12</v>
      </c>
      <c r="B246" s="19" t="s">
        <v>13</v>
      </c>
      <c r="C246" s="19"/>
      <c r="D246" s="19"/>
      <c r="E246" s="19"/>
      <c r="F246" s="161">
        <f>F258+F298+F247</f>
        <v>36141.002</v>
      </c>
    </row>
    <row r="247" spans="1:6" s="4" customFormat="1" ht="27">
      <c r="A247" s="26" t="s">
        <v>326</v>
      </c>
      <c r="B247" s="27" t="s">
        <v>304</v>
      </c>
      <c r="C247" s="27"/>
      <c r="D247" s="27"/>
      <c r="E247" s="27"/>
      <c r="F247" s="162">
        <f>F248</f>
        <v>1493.46</v>
      </c>
    </row>
    <row r="248" spans="1:8" s="4" customFormat="1" ht="15.75">
      <c r="A248" s="31" t="s">
        <v>16</v>
      </c>
      <c r="B248" s="32" t="s">
        <v>305</v>
      </c>
      <c r="C248" s="32"/>
      <c r="D248" s="32"/>
      <c r="E248" s="32"/>
      <c r="F248" s="163">
        <f>F249</f>
        <v>1493.46</v>
      </c>
      <c r="H248" s="6"/>
    </row>
    <row r="249" spans="1:6" s="4" customFormat="1" ht="15.75">
      <c r="A249" s="34" t="s">
        <v>326</v>
      </c>
      <c r="B249" s="16" t="s">
        <v>306</v>
      </c>
      <c r="C249" s="16"/>
      <c r="D249" s="16"/>
      <c r="E249" s="16"/>
      <c r="F249" s="164">
        <f>F250+F253+F256</f>
        <v>1493.46</v>
      </c>
    </row>
    <row r="250" spans="1:6" s="4" customFormat="1" ht="63.75">
      <c r="A250" s="34" t="s">
        <v>188</v>
      </c>
      <c r="B250" s="16" t="s">
        <v>306</v>
      </c>
      <c r="C250" s="16" t="s">
        <v>189</v>
      </c>
      <c r="D250" s="16"/>
      <c r="E250" s="16"/>
      <c r="F250" s="164">
        <f>F251</f>
        <v>1478.46</v>
      </c>
    </row>
    <row r="251" spans="1:6" s="4" customFormat="1" ht="25.5">
      <c r="A251" s="36" t="s">
        <v>190</v>
      </c>
      <c r="B251" s="16" t="s">
        <v>306</v>
      </c>
      <c r="C251" s="16" t="s">
        <v>191</v>
      </c>
      <c r="D251" s="16"/>
      <c r="E251" s="16"/>
      <c r="F251" s="164">
        <f>F252</f>
        <v>1478.46</v>
      </c>
    </row>
    <row r="252" spans="1:6" s="4" customFormat="1" ht="25.5">
      <c r="A252" s="34" t="s">
        <v>325</v>
      </c>
      <c r="B252" s="16" t="s">
        <v>306</v>
      </c>
      <c r="C252" s="16" t="s">
        <v>191</v>
      </c>
      <c r="D252" s="16" t="s">
        <v>41</v>
      </c>
      <c r="E252" s="16" t="s">
        <v>150</v>
      </c>
      <c r="F252" s="164">
        <v>1478.46</v>
      </c>
    </row>
    <row r="253" spans="1:6" s="4" customFormat="1" ht="25.5">
      <c r="A253" s="154" t="s">
        <v>181</v>
      </c>
      <c r="B253" s="16" t="s">
        <v>306</v>
      </c>
      <c r="C253" s="155" t="s">
        <v>182</v>
      </c>
      <c r="D253" s="155"/>
      <c r="E253" s="155"/>
      <c r="F253" s="132">
        <f>F254</f>
        <v>10</v>
      </c>
    </row>
    <row r="254" spans="1:6" s="4" customFormat="1" ht="25.5">
      <c r="A254" s="156" t="s">
        <v>183</v>
      </c>
      <c r="B254" s="16" t="s">
        <v>306</v>
      </c>
      <c r="C254" s="39" t="s">
        <v>184</v>
      </c>
      <c r="D254" s="155"/>
      <c r="E254" s="155"/>
      <c r="F254" s="132">
        <f>F255</f>
        <v>10</v>
      </c>
    </row>
    <row r="255" spans="1:6" s="4" customFormat="1" ht="30" customHeight="1">
      <c r="A255" s="156" t="s">
        <v>325</v>
      </c>
      <c r="B255" s="16" t="s">
        <v>306</v>
      </c>
      <c r="C255" s="39" t="s">
        <v>184</v>
      </c>
      <c r="D255" s="155" t="s">
        <v>41</v>
      </c>
      <c r="E255" s="155" t="s">
        <v>150</v>
      </c>
      <c r="F255" s="132">
        <v>10</v>
      </c>
    </row>
    <row r="256" spans="1:6" s="4" customFormat="1" ht="30" customHeight="1">
      <c r="A256" s="36" t="s">
        <v>194</v>
      </c>
      <c r="B256" s="16" t="s">
        <v>306</v>
      </c>
      <c r="C256" s="16" t="s">
        <v>195</v>
      </c>
      <c r="D256" s="16"/>
      <c r="E256" s="16"/>
      <c r="F256" s="164">
        <f>F257</f>
        <v>5</v>
      </c>
    </row>
    <row r="257" spans="1:6" s="4" customFormat="1" ht="38.25" customHeight="1">
      <c r="A257" s="156" t="s">
        <v>325</v>
      </c>
      <c r="B257" s="16" t="s">
        <v>306</v>
      </c>
      <c r="C257" s="16" t="s">
        <v>195</v>
      </c>
      <c r="D257" s="16" t="s">
        <v>41</v>
      </c>
      <c r="E257" s="16" t="s">
        <v>150</v>
      </c>
      <c r="F257" s="164">
        <v>5</v>
      </c>
    </row>
    <row r="258" spans="1:6" s="4" customFormat="1" ht="54">
      <c r="A258" s="26" t="s">
        <v>14</v>
      </c>
      <c r="B258" s="27" t="s">
        <v>15</v>
      </c>
      <c r="C258" s="27"/>
      <c r="D258" s="27"/>
      <c r="E258" s="27"/>
      <c r="F258" s="162">
        <f>F259</f>
        <v>32615.292</v>
      </c>
    </row>
    <row r="259" spans="1:8" s="4" customFormat="1" ht="15.75">
      <c r="A259" s="31" t="s">
        <v>16</v>
      </c>
      <c r="B259" s="32" t="s">
        <v>17</v>
      </c>
      <c r="C259" s="32"/>
      <c r="D259" s="32"/>
      <c r="E259" s="32"/>
      <c r="F259" s="163">
        <f>F260+F272+F276+F280+F284+F291</f>
        <v>32615.292</v>
      </c>
      <c r="H259" s="6"/>
    </row>
    <row r="260" spans="1:6" s="4" customFormat="1" ht="15.75">
      <c r="A260" s="34" t="s">
        <v>186</v>
      </c>
      <c r="B260" s="16" t="s">
        <v>187</v>
      </c>
      <c r="C260" s="16"/>
      <c r="D260" s="16"/>
      <c r="E260" s="16"/>
      <c r="F260" s="164">
        <f>F261+F264+F267</f>
        <v>29427.387000000002</v>
      </c>
    </row>
    <row r="261" spans="1:6" s="4" customFormat="1" ht="63.75">
      <c r="A261" s="34" t="s">
        <v>188</v>
      </c>
      <c r="B261" s="16" t="s">
        <v>187</v>
      </c>
      <c r="C261" s="16" t="s">
        <v>189</v>
      </c>
      <c r="D261" s="16"/>
      <c r="E261" s="16"/>
      <c r="F261" s="164">
        <f>F262</f>
        <v>23014.289</v>
      </c>
    </row>
    <row r="262" spans="1:6" s="4" customFormat="1" ht="25.5">
      <c r="A262" s="36" t="s">
        <v>190</v>
      </c>
      <c r="B262" s="16" t="s">
        <v>187</v>
      </c>
      <c r="C262" s="16" t="s">
        <v>191</v>
      </c>
      <c r="D262" s="16"/>
      <c r="E262" s="16"/>
      <c r="F262" s="164">
        <f>F263</f>
        <v>23014.289</v>
      </c>
    </row>
    <row r="263" spans="1:6" s="4" customFormat="1" ht="38.25">
      <c r="A263" s="34" t="s">
        <v>192</v>
      </c>
      <c r="B263" s="16" t="s">
        <v>187</v>
      </c>
      <c r="C263" s="16" t="s">
        <v>191</v>
      </c>
      <c r="D263" s="16" t="s">
        <v>41</v>
      </c>
      <c r="E263" s="16" t="s">
        <v>58</v>
      </c>
      <c r="F263" s="164">
        <v>23014.289</v>
      </c>
    </row>
    <row r="264" spans="1:6" s="4" customFormat="1" ht="25.5">
      <c r="A264" s="130" t="s">
        <v>42</v>
      </c>
      <c r="B264" s="16" t="s">
        <v>187</v>
      </c>
      <c r="C264" s="16" t="s">
        <v>182</v>
      </c>
      <c r="D264" s="16"/>
      <c r="E264" s="16"/>
      <c r="F264" s="164">
        <f>F265</f>
        <v>6210.698</v>
      </c>
    </row>
    <row r="265" spans="1:6" s="4" customFormat="1" ht="25.5">
      <c r="A265" s="36" t="s">
        <v>183</v>
      </c>
      <c r="B265" s="16" t="s">
        <v>187</v>
      </c>
      <c r="C265" s="16" t="s">
        <v>184</v>
      </c>
      <c r="D265" s="16"/>
      <c r="E265" s="16"/>
      <c r="F265" s="164">
        <f>F266</f>
        <v>6210.698</v>
      </c>
    </row>
    <row r="266" spans="1:6" s="4" customFormat="1" ht="38.25">
      <c r="A266" s="34" t="s">
        <v>192</v>
      </c>
      <c r="B266" s="16" t="s">
        <v>187</v>
      </c>
      <c r="C266" s="16" t="s">
        <v>184</v>
      </c>
      <c r="D266" s="16" t="s">
        <v>41</v>
      </c>
      <c r="E266" s="16" t="s">
        <v>58</v>
      </c>
      <c r="F266" s="164">
        <v>6210.698</v>
      </c>
    </row>
    <row r="267" spans="1:6" s="4" customFormat="1" ht="15" customHeight="1">
      <c r="A267" s="130" t="s">
        <v>44</v>
      </c>
      <c r="B267" s="16" t="s">
        <v>187</v>
      </c>
      <c r="C267" s="16" t="s">
        <v>193</v>
      </c>
      <c r="D267" s="16"/>
      <c r="E267" s="16"/>
      <c r="F267" s="164">
        <f>F268+F270</f>
        <v>202.4</v>
      </c>
    </row>
    <row r="268" spans="1:6" s="4" customFormat="1" ht="15.75" hidden="1">
      <c r="A268" s="130" t="s">
        <v>351</v>
      </c>
      <c r="B268" s="16" t="s">
        <v>187</v>
      </c>
      <c r="C268" s="16" t="s">
        <v>350</v>
      </c>
      <c r="D268" s="16"/>
      <c r="E268" s="16"/>
      <c r="F268" s="164">
        <f>F269</f>
        <v>0</v>
      </c>
    </row>
    <row r="269" spans="1:6" s="4" customFormat="1" ht="38.25" hidden="1">
      <c r="A269" s="34" t="s">
        <v>192</v>
      </c>
      <c r="B269" s="16" t="s">
        <v>187</v>
      </c>
      <c r="C269" s="16" t="s">
        <v>350</v>
      </c>
      <c r="D269" s="16" t="s">
        <v>41</v>
      </c>
      <c r="E269" s="16" t="s">
        <v>58</v>
      </c>
      <c r="F269" s="164">
        <v>0</v>
      </c>
    </row>
    <row r="270" spans="1:6" s="4" customFormat="1" ht="15.75">
      <c r="A270" s="36" t="s">
        <v>194</v>
      </c>
      <c r="B270" s="16" t="s">
        <v>187</v>
      </c>
      <c r="C270" s="16" t="s">
        <v>195</v>
      </c>
      <c r="D270" s="16"/>
      <c r="E270" s="16"/>
      <c r="F270" s="164">
        <f>F271</f>
        <v>202.4</v>
      </c>
    </row>
    <row r="271" spans="1:6" s="4" customFormat="1" ht="38.25">
      <c r="A271" s="34" t="s">
        <v>192</v>
      </c>
      <c r="B271" s="16" t="s">
        <v>187</v>
      </c>
      <c r="C271" s="16" t="s">
        <v>195</v>
      </c>
      <c r="D271" s="16" t="s">
        <v>41</v>
      </c>
      <c r="E271" s="16" t="s">
        <v>58</v>
      </c>
      <c r="F271" s="164">
        <v>202.4</v>
      </c>
    </row>
    <row r="272" spans="1:6" s="4" customFormat="1" ht="38.25">
      <c r="A272" s="38" t="s">
        <v>20</v>
      </c>
      <c r="B272" s="16" t="s">
        <v>21</v>
      </c>
      <c r="C272" s="16"/>
      <c r="D272" s="16"/>
      <c r="E272" s="16"/>
      <c r="F272" s="164">
        <f>F274</f>
        <v>65.93</v>
      </c>
    </row>
    <row r="273" spans="1:6" s="4" customFormat="1" ht="25.5">
      <c r="A273" s="165" t="s">
        <v>196</v>
      </c>
      <c r="B273" s="16" t="s">
        <v>21</v>
      </c>
      <c r="C273" s="16" t="s">
        <v>197</v>
      </c>
      <c r="D273" s="16"/>
      <c r="E273" s="16"/>
      <c r="F273" s="164">
        <f>F274</f>
        <v>65.93</v>
      </c>
    </row>
    <row r="274" spans="1:6" s="4" customFormat="1" ht="15.75">
      <c r="A274" s="36" t="s">
        <v>198</v>
      </c>
      <c r="B274" s="16" t="s">
        <v>21</v>
      </c>
      <c r="C274" s="16" t="s">
        <v>5</v>
      </c>
      <c r="D274" s="16"/>
      <c r="E274" s="16"/>
      <c r="F274" s="164">
        <f>F275</f>
        <v>65.93</v>
      </c>
    </row>
    <row r="275" spans="1:6" s="4" customFormat="1" ht="38.25">
      <c r="A275" s="34" t="s">
        <v>192</v>
      </c>
      <c r="B275" s="16" t="s">
        <v>21</v>
      </c>
      <c r="C275" s="16" t="s">
        <v>5</v>
      </c>
      <c r="D275" s="16" t="s">
        <v>41</v>
      </c>
      <c r="E275" s="16" t="s">
        <v>58</v>
      </c>
      <c r="F275" s="164">
        <v>65.93</v>
      </c>
    </row>
    <row r="276" spans="1:6" s="4" customFormat="1" ht="38.25">
      <c r="A276" s="38" t="s">
        <v>199</v>
      </c>
      <c r="B276" s="16" t="s">
        <v>18</v>
      </c>
      <c r="C276" s="16"/>
      <c r="D276" s="16"/>
      <c r="E276" s="16"/>
      <c r="F276" s="164">
        <f>F278</f>
        <v>493.6</v>
      </c>
    </row>
    <row r="277" spans="1:6" s="4" customFormat="1" ht="25.5">
      <c r="A277" s="165" t="s">
        <v>196</v>
      </c>
      <c r="B277" s="16" t="s">
        <v>18</v>
      </c>
      <c r="C277" s="16" t="s">
        <v>197</v>
      </c>
      <c r="D277" s="16"/>
      <c r="E277" s="16"/>
      <c r="F277" s="164">
        <f>F278</f>
        <v>493.6</v>
      </c>
    </row>
    <row r="278" spans="1:6" s="4" customFormat="1" ht="15.75">
      <c r="A278" s="36" t="s">
        <v>198</v>
      </c>
      <c r="B278" s="16" t="s">
        <v>18</v>
      </c>
      <c r="C278" s="16" t="s">
        <v>5</v>
      </c>
      <c r="D278" s="16"/>
      <c r="E278" s="16"/>
      <c r="F278" s="164">
        <f>F279</f>
        <v>493.6</v>
      </c>
    </row>
    <row r="279" spans="1:6" s="4" customFormat="1" ht="38.25">
      <c r="A279" s="34" t="s">
        <v>192</v>
      </c>
      <c r="B279" s="16" t="s">
        <v>18</v>
      </c>
      <c r="C279" s="16" t="s">
        <v>5</v>
      </c>
      <c r="D279" s="16" t="s">
        <v>41</v>
      </c>
      <c r="E279" s="16" t="s">
        <v>58</v>
      </c>
      <c r="F279" s="164">
        <v>493.6</v>
      </c>
    </row>
    <row r="280" spans="1:6" s="4" customFormat="1" ht="38.25">
      <c r="A280" s="38" t="s">
        <v>8</v>
      </c>
      <c r="B280" s="16" t="s">
        <v>19</v>
      </c>
      <c r="C280" s="16"/>
      <c r="D280" s="16"/>
      <c r="E280" s="16"/>
      <c r="F280" s="164">
        <f>F282</f>
        <v>709.998</v>
      </c>
    </row>
    <row r="281" spans="1:6" s="4" customFormat="1" ht="25.5">
      <c r="A281" s="165" t="s">
        <v>196</v>
      </c>
      <c r="B281" s="16" t="s">
        <v>19</v>
      </c>
      <c r="C281" s="16" t="s">
        <v>197</v>
      </c>
      <c r="D281" s="16"/>
      <c r="E281" s="16"/>
      <c r="F281" s="164">
        <f>F282</f>
        <v>709.998</v>
      </c>
    </row>
    <row r="282" spans="1:6" s="4" customFormat="1" ht="15.75">
      <c r="A282" s="36" t="s">
        <v>198</v>
      </c>
      <c r="B282" s="16" t="s">
        <v>19</v>
      </c>
      <c r="C282" s="16" t="s">
        <v>5</v>
      </c>
      <c r="D282" s="16"/>
      <c r="E282" s="16"/>
      <c r="F282" s="164">
        <f>F283</f>
        <v>709.998</v>
      </c>
    </row>
    <row r="283" spans="1:6" s="4" customFormat="1" ht="39">
      <c r="A283" s="187" t="s">
        <v>7</v>
      </c>
      <c r="B283" s="188" t="s">
        <v>19</v>
      </c>
      <c r="C283" s="188" t="s">
        <v>5</v>
      </c>
      <c r="D283" s="188" t="s">
        <v>41</v>
      </c>
      <c r="E283" s="188" t="s">
        <v>200</v>
      </c>
      <c r="F283" s="189">
        <v>709.998</v>
      </c>
    </row>
    <row r="284" spans="1:6" s="185" customFormat="1" ht="48">
      <c r="A284" s="194" t="s">
        <v>317</v>
      </c>
      <c r="B284" s="186" t="s">
        <v>318</v>
      </c>
      <c r="C284" s="186"/>
      <c r="D284" s="16"/>
      <c r="E284" s="16"/>
      <c r="F284" s="166">
        <f>F285+F288</f>
        <v>1907.817</v>
      </c>
    </row>
    <row r="285" spans="1:6" s="185" customFormat="1" ht="60">
      <c r="A285" s="190" t="s">
        <v>188</v>
      </c>
      <c r="B285" s="186" t="s">
        <v>318</v>
      </c>
      <c r="C285" s="186" t="s">
        <v>189</v>
      </c>
      <c r="D285" s="16"/>
      <c r="E285" s="16"/>
      <c r="F285" s="166">
        <f>F286</f>
        <v>1816.986</v>
      </c>
    </row>
    <row r="286" spans="1:6" s="185" customFormat="1" ht="24">
      <c r="A286" s="191" t="s">
        <v>190</v>
      </c>
      <c r="B286" s="186" t="s">
        <v>318</v>
      </c>
      <c r="C286" s="186" t="s">
        <v>191</v>
      </c>
      <c r="D286" s="16"/>
      <c r="E286" s="16"/>
      <c r="F286" s="166">
        <f>F287</f>
        <v>1816.986</v>
      </c>
    </row>
    <row r="287" spans="1:6" s="185" customFormat="1" ht="24">
      <c r="A287" s="192" t="s">
        <v>319</v>
      </c>
      <c r="B287" s="186" t="s">
        <v>318</v>
      </c>
      <c r="C287" s="186" t="s">
        <v>191</v>
      </c>
      <c r="D287" s="16" t="s">
        <v>70</v>
      </c>
      <c r="E287" s="16" t="s">
        <v>320</v>
      </c>
      <c r="F287" s="166">
        <f>1816.969+0.017</f>
        <v>1816.986</v>
      </c>
    </row>
    <row r="288" spans="1:6" s="185" customFormat="1" ht="24">
      <c r="A288" s="192" t="s">
        <v>42</v>
      </c>
      <c r="B288" s="186" t="s">
        <v>318</v>
      </c>
      <c r="C288" s="186" t="s">
        <v>182</v>
      </c>
      <c r="D288" s="16"/>
      <c r="E288" s="16"/>
      <c r="F288" s="166">
        <f>F289</f>
        <v>90.831</v>
      </c>
    </row>
    <row r="289" spans="1:6" s="185" customFormat="1" ht="24">
      <c r="A289" s="191" t="s">
        <v>183</v>
      </c>
      <c r="B289" s="186" t="s">
        <v>318</v>
      </c>
      <c r="C289" s="186" t="s">
        <v>184</v>
      </c>
      <c r="D289" s="16"/>
      <c r="E289" s="16"/>
      <c r="F289" s="166">
        <f>F290</f>
        <v>90.831</v>
      </c>
    </row>
    <row r="290" spans="1:6" s="185" customFormat="1" ht="24">
      <c r="A290" s="192" t="s">
        <v>319</v>
      </c>
      <c r="B290" s="186" t="s">
        <v>318</v>
      </c>
      <c r="C290" s="186" t="s">
        <v>184</v>
      </c>
      <c r="D290" s="16" t="s">
        <v>70</v>
      </c>
      <c r="E290" s="16" t="s">
        <v>320</v>
      </c>
      <c r="F290" s="166">
        <v>90.831</v>
      </c>
    </row>
    <row r="291" spans="1:6" s="185" customFormat="1" ht="36">
      <c r="A291" s="193" t="s">
        <v>321</v>
      </c>
      <c r="B291" s="16" t="s">
        <v>322</v>
      </c>
      <c r="C291" s="16"/>
      <c r="D291" s="16"/>
      <c r="E291" s="16"/>
      <c r="F291" s="164">
        <f>F293+F296</f>
        <v>10.56</v>
      </c>
    </row>
    <row r="292" spans="1:6" s="185" customFormat="1" ht="60" hidden="1">
      <c r="A292" s="190" t="s">
        <v>188</v>
      </c>
      <c r="B292" s="16" t="s">
        <v>322</v>
      </c>
      <c r="C292" s="16" t="s">
        <v>189</v>
      </c>
      <c r="D292" s="16"/>
      <c r="E292" s="16"/>
      <c r="F292" s="164">
        <f>F293</f>
        <v>0</v>
      </c>
    </row>
    <row r="293" spans="1:6" s="185" customFormat="1" ht="24" hidden="1">
      <c r="A293" s="191" t="s">
        <v>190</v>
      </c>
      <c r="B293" s="16" t="s">
        <v>322</v>
      </c>
      <c r="C293" s="186" t="s">
        <v>191</v>
      </c>
      <c r="D293" s="16"/>
      <c r="E293" s="16"/>
      <c r="F293" s="164">
        <f>F294</f>
        <v>0</v>
      </c>
    </row>
    <row r="294" spans="1:6" s="185" customFormat="1" ht="24" hidden="1">
      <c r="A294" s="192" t="s">
        <v>319</v>
      </c>
      <c r="B294" s="16" t="s">
        <v>322</v>
      </c>
      <c r="C294" s="186" t="s">
        <v>191</v>
      </c>
      <c r="D294" s="16" t="s">
        <v>70</v>
      </c>
      <c r="E294" s="16" t="s">
        <v>320</v>
      </c>
      <c r="F294" s="164">
        <v>0</v>
      </c>
    </row>
    <row r="295" spans="1:6" s="185" customFormat="1" ht="24">
      <c r="A295" s="192" t="s">
        <v>42</v>
      </c>
      <c r="B295" s="16" t="s">
        <v>322</v>
      </c>
      <c r="C295" s="186" t="s">
        <v>182</v>
      </c>
      <c r="D295" s="16"/>
      <c r="E295" s="16"/>
      <c r="F295" s="164">
        <f>F296</f>
        <v>10.56</v>
      </c>
    </row>
    <row r="296" spans="1:6" s="185" customFormat="1" ht="24">
      <c r="A296" s="191" t="s">
        <v>183</v>
      </c>
      <c r="B296" s="16" t="s">
        <v>322</v>
      </c>
      <c r="C296" s="186" t="s">
        <v>184</v>
      </c>
      <c r="D296" s="16"/>
      <c r="E296" s="16"/>
      <c r="F296" s="164">
        <f>F297</f>
        <v>10.56</v>
      </c>
    </row>
    <row r="297" spans="1:6" s="185" customFormat="1" ht="24">
      <c r="A297" s="192" t="s">
        <v>319</v>
      </c>
      <c r="B297" s="16" t="s">
        <v>322</v>
      </c>
      <c r="C297" s="186" t="s">
        <v>184</v>
      </c>
      <c r="D297" s="16" t="s">
        <v>70</v>
      </c>
      <c r="E297" s="16" t="s">
        <v>320</v>
      </c>
      <c r="F297" s="164">
        <v>10.56</v>
      </c>
    </row>
    <row r="298" spans="1:6" s="4" customFormat="1" ht="54">
      <c r="A298" s="26" t="s">
        <v>201</v>
      </c>
      <c r="B298" s="27" t="s">
        <v>202</v>
      </c>
      <c r="C298" s="27"/>
      <c r="D298" s="27"/>
      <c r="E298" s="27"/>
      <c r="F298" s="167">
        <f>SUM(F299)</f>
        <v>2032.25</v>
      </c>
    </row>
    <row r="299" spans="1:6" s="4" customFormat="1" ht="15.75">
      <c r="A299" s="31" t="s">
        <v>16</v>
      </c>
      <c r="B299" s="32" t="s">
        <v>203</v>
      </c>
      <c r="C299" s="32"/>
      <c r="D299" s="32"/>
      <c r="E299" s="32"/>
      <c r="F299" s="168">
        <f>SUM(F300)</f>
        <v>2032.25</v>
      </c>
    </row>
    <row r="300" spans="1:6" s="4" customFormat="1" ht="38.25">
      <c r="A300" s="34" t="s">
        <v>204</v>
      </c>
      <c r="B300" s="16" t="s">
        <v>205</v>
      </c>
      <c r="C300" s="16"/>
      <c r="D300" s="16"/>
      <c r="E300" s="16"/>
      <c r="F300" s="166">
        <f>F301</f>
        <v>2032.25</v>
      </c>
    </row>
    <row r="301" spans="1:6" s="4" customFormat="1" ht="63.75">
      <c r="A301" s="34" t="s">
        <v>188</v>
      </c>
      <c r="B301" s="16" t="s">
        <v>205</v>
      </c>
      <c r="C301" s="16" t="s">
        <v>189</v>
      </c>
      <c r="D301" s="16"/>
      <c r="E301" s="16"/>
      <c r="F301" s="166">
        <f>F302</f>
        <v>2032.25</v>
      </c>
    </row>
    <row r="302" spans="1:6" s="4" customFormat="1" ht="25.5">
      <c r="A302" s="36" t="s">
        <v>190</v>
      </c>
      <c r="B302" s="16" t="s">
        <v>205</v>
      </c>
      <c r="C302" s="16" t="s">
        <v>191</v>
      </c>
      <c r="D302" s="16"/>
      <c r="E302" s="16"/>
      <c r="F302" s="166">
        <f>F303</f>
        <v>2032.25</v>
      </c>
    </row>
    <row r="303" spans="1:6" s="4" customFormat="1" ht="38.25">
      <c r="A303" s="34" t="s">
        <v>192</v>
      </c>
      <c r="B303" s="16" t="s">
        <v>205</v>
      </c>
      <c r="C303" s="16" t="s">
        <v>191</v>
      </c>
      <c r="D303" s="16" t="s">
        <v>41</v>
      </c>
      <c r="E303" s="16" t="s">
        <v>58</v>
      </c>
      <c r="F303" s="166">
        <v>2032.25</v>
      </c>
    </row>
    <row r="304" spans="1:6" s="4" customFormat="1" ht="25.5">
      <c r="A304" s="18" t="s">
        <v>206</v>
      </c>
      <c r="B304" s="19" t="s">
        <v>207</v>
      </c>
      <c r="C304" s="19"/>
      <c r="D304" s="16"/>
      <c r="E304" s="16"/>
      <c r="F304" s="161">
        <f>SUM(F305)</f>
        <v>6669.52</v>
      </c>
    </row>
    <row r="305" spans="1:6" s="4" customFormat="1" ht="15.75">
      <c r="A305" s="26" t="s">
        <v>16</v>
      </c>
      <c r="B305" s="27" t="s">
        <v>208</v>
      </c>
      <c r="C305" s="27"/>
      <c r="D305" s="27"/>
      <c r="E305" s="27"/>
      <c r="F305" s="162">
        <f>SUM(F306)</f>
        <v>6669.52</v>
      </c>
    </row>
    <row r="306" spans="1:6" s="4" customFormat="1" ht="15.75">
      <c r="A306" s="31" t="s">
        <v>16</v>
      </c>
      <c r="B306" s="32" t="s">
        <v>209</v>
      </c>
      <c r="C306" s="32"/>
      <c r="D306" s="32"/>
      <c r="E306" s="32"/>
      <c r="F306" s="163">
        <f>SUM(F307)</f>
        <v>6669.52</v>
      </c>
    </row>
    <row r="307" spans="1:6" s="4" customFormat="1" ht="15.75">
      <c r="A307" s="34" t="s">
        <v>210</v>
      </c>
      <c r="B307" s="16" t="s">
        <v>211</v>
      </c>
      <c r="C307" s="16"/>
      <c r="D307" s="16"/>
      <c r="E307" s="16"/>
      <c r="F307" s="164">
        <f>F310+F319+F311+F314</f>
        <v>6669.52</v>
      </c>
    </row>
    <row r="308" spans="1:6" s="4" customFormat="1" ht="25.5">
      <c r="A308" s="130" t="s">
        <v>42</v>
      </c>
      <c r="B308" s="16" t="s">
        <v>211</v>
      </c>
      <c r="C308" s="16" t="s">
        <v>182</v>
      </c>
      <c r="D308" s="16"/>
      <c r="E308" s="16"/>
      <c r="F308" s="164">
        <f>F309</f>
        <v>6234.52</v>
      </c>
    </row>
    <row r="309" spans="1:6" s="4" customFormat="1" ht="25.5">
      <c r="A309" s="36" t="s">
        <v>183</v>
      </c>
      <c r="B309" s="16" t="s">
        <v>211</v>
      </c>
      <c r="C309" s="16" t="s">
        <v>184</v>
      </c>
      <c r="D309" s="16"/>
      <c r="E309" s="16"/>
      <c r="F309" s="164">
        <f>F310</f>
        <v>6234.52</v>
      </c>
    </row>
    <row r="310" spans="1:6" s="4" customFormat="1" ht="15" customHeight="1">
      <c r="A310" s="34" t="s">
        <v>212</v>
      </c>
      <c r="B310" s="16" t="s">
        <v>211</v>
      </c>
      <c r="C310" s="16" t="s">
        <v>184</v>
      </c>
      <c r="D310" s="16" t="s">
        <v>41</v>
      </c>
      <c r="E310" s="16" t="s">
        <v>213</v>
      </c>
      <c r="F310" s="164">
        <f>6014.52-85+305</f>
        <v>6234.52</v>
      </c>
    </row>
    <row r="311" spans="1:6" s="4" customFormat="1" ht="15.75" hidden="1">
      <c r="A311" s="130" t="s">
        <v>44</v>
      </c>
      <c r="B311" s="16" t="s">
        <v>211</v>
      </c>
      <c r="C311" s="39" t="s">
        <v>193</v>
      </c>
      <c r="D311" s="39"/>
      <c r="E311" s="39"/>
      <c r="F311" s="164">
        <f>F312</f>
        <v>0</v>
      </c>
    </row>
    <row r="312" spans="1:6" s="4" customFormat="1" ht="15.75" hidden="1">
      <c r="A312" s="36" t="s">
        <v>351</v>
      </c>
      <c r="B312" s="16" t="s">
        <v>211</v>
      </c>
      <c r="C312" s="39" t="s">
        <v>350</v>
      </c>
      <c r="D312" s="39"/>
      <c r="E312" s="39"/>
      <c r="F312" s="164">
        <f>F313</f>
        <v>0</v>
      </c>
    </row>
    <row r="313" spans="1:6" s="4" customFormat="1" ht="15.75" hidden="1">
      <c r="A313" s="34" t="s">
        <v>212</v>
      </c>
      <c r="B313" s="16" t="s">
        <v>211</v>
      </c>
      <c r="C313" s="39" t="s">
        <v>350</v>
      </c>
      <c r="D313" s="39" t="s">
        <v>41</v>
      </c>
      <c r="E313" s="39" t="s">
        <v>213</v>
      </c>
      <c r="F313" s="164">
        <v>0</v>
      </c>
    </row>
    <row r="314" spans="1:6" s="4" customFormat="1" ht="15.75">
      <c r="A314" s="36" t="s">
        <v>67</v>
      </c>
      <c r="B314" s="16" t="s">
        <v>211</v>
      </c>
      <c r="C314" s="39" t="s">
        <v>241</v>
      </c>
      <c r="D314" s="39"/>
      <c r="E314" s="39"/>
      <c r="F314" s="164">
        <f>F315</f>
        <v>85</v>
      </c>
    </row>
    <row r="315" spans="1:6" s="4" customFormat="1" ht="25.5">
      <c r="A315" s="36" t="s">
        <v>374</v>
      </c>
      <c r="B315" s="16" t="s">
        <v>211</v>
      </c>
      <c r="C315" s="39" t="s">
        <v>373</v>
      </c>
      <c r="D315" s="39"/>
      <c r="E315" s="39"/>
      <c r="F315" s="164">
        <f>F316</f>
        <v>85</v>
      </c>
    </row>
    <row r="316" spans="1:6" s="4" customFormat="1" ht="15.75">
      <c r="A316" s="34" t="s">
        <v>212</v>
      </c>
      <c r="B316" s="16" t="s">
        <v>211</v>
      </c>
      <c r="C316" s="39" t="s">
        <v>373</v>
      </c>
      <c r="D316" s="39" t="s">
        <v>41</v>
      </c>
      <c r="E316" s="39" t="s">
        <v>213</v>
      </c>
      <c r="F316" s="164">
        <v>85</v>
      </c>
    </row>
    <row r="317" spans="1:6" s="4" customFormat="1" ht="15.75">
      <c r="A317" s="130" t="s">
        <v>44</v>
      </c>
      <c r="B317" s="16" t="s">
        <v>211</v>
      </c>
      <c r="C317" s="39" t="s">
        <v>193</v>
      </c>
      <c r="D317" s="39"/>
      <c r="E317" s="39"/>
      <c r="F317" s="164">
        <f>F318</f>
        <v>350</v>
      </c>
    </row>
    <row r="318" spans="1:6" s="4" customFormat="1" ht="15.75">
      <c r="A318" s="36" t="s">
        <v>194</v>
      </c>
      <c r="B318" s="16" t="s">
        <v>211</v>
      </c>
      <c r="C318" s="39" t="s">
        <v>195</v>
      </c>
      <c r="D318" s="39"/>
      <c r="E318" s="39"/>
      <c r="F318" s="164">
        <f>F319</f>
        <v>350</v>
      </c>
    </row>
    <row r="319" spans="1:6" s="4" customFormat="1" ht="15.75">
      <c r="A319" s="34" t="s">
        <v>212</v>
      </c>
      <c r="B319" s="16" t="s">
        <v>211</v>
      </c>
      <c r="C319" s="39" t="s">
        <v>195</v>
      </c>
      <c r="D319" s="39" t="s">
        <v>41</v>
      </c>
      <c r="E319" s="39" t="s">
        <v>213</v>
      </c>
      <c r="F319" s="164">
        <v>350</v>
      </c>
    </row>
    <row r="320" spans="1:6" s="4" customFormat="1" ht="38.25">
      <c r="A320" s="18" t="s">
        <v>214</v>
      </c>
      <c r="B320" s="19" t="s">
        <v>215</v>
      </c>
      <c r="C320" s="19"/>
      <c r="D320" s="19"/>
      <c r="E320" s="19"/>
      <c r="F320" s="161">
        <f>F321</f>
        <v>15364.615</v>
      </c>
    </row>
    <row r="321" spans="1:6" s="4" customFormat="1" ht="15.75">
      <c r="A321" s="26" t="s">
        <v>16</v>
      </c>
      <c r="B321" s="27" t="s">
        <v>216</v>
      </c>
      <c r="C321" s="27"/>
      <c r="D321" s="27"/>
      <c r="E321" s="27"/>
      <c r="F321" s="162">
        <f>F322</f>
        <v>15364.615</v>
      </c>
    </row>
    <row r="322" spans="1:6" s="4" customFormat="1" ht="15.75">
      <c r="A322" s="31" t="s">
        <v>16</v>
      </c>
      <c r="B322" s="32" t="s">
        <v>217</v>
      </c>
      <c r="C322" s="32"/>
      <c r="D322" s="32"/>
      <c r="E322" s="32"/>
      <c r="F322" s="163">
        <f>F323+F342+F346+F354+F361+F369+F373+F385+F389+F335+F381+F360+F377+F396+F397+F365+F401+F327+F405+F350+F331</f>
        <v>15364.615</v>
      </c>
    </row>
    <row r="323" spans="1:6" s="4" customFormat="1" ht="38.25">
      <c r="A323" s="34" t="s">
        <v>218</v>
      </c>
      <c r="B323" s="16" t="s">
        <v>219</v>
      </c>
      <c r="C323" s="16"/>
      <c r="D323" s="16"/>
      <c r="E323" s="16"/>
      <c r="F323" s="164">
        <f>F324</f>
        <v>1000</v>
      </c>
    </row>
    <row r="324" spans="1:6" s="4" customFormat="1" ht="15.75">
      <c r="A324" s="130" t="s">
        <v>44</v>
      </c>
      <c r="B324" s="16" t="s">
        <v>219</v>
      </c>
      <c r="C324" s="16" t="s">
        <v>193</v>
      </c>
      <c r="D324" s="16"/>
      <c r="E324" s="16"/>
      <c r="F324" s="164">
        <f>F325</f>
        <v>1000</v>
      </c>
    </row>
    <row r="325" spans="1:6" s="4" customFormat="1" ht="15.75">
      <c r="A325" s="36" t="s">
        <v>220</v>
      </c>
      <c r="B325" s="16" t="s">
        <v>219</v>
      </c>
      <c r="C325" s="16" t="s">
        <v>221</v>
      </c>
      <c r="D325" s="16"/>
      <c r="E325" s="16"/>
      <c r="F325" s="164">
        <f>F326</f>
        <v>1000</v>
      </c>
    </row>
    <row r="326" spans="1:6" s="4" customFormat="1" ht="15.75">
      <c r="A326" s="34" t="s">
        <v>222</v>
      </c>
      <c r="B326" s="16" t="s">
        <v>219</v>
      </c>
      <c r="C326" s="16" t="s">
        <v>221</v>
      </c>
      <c r="D326" s="16" t="s">
        <v>41</v>
      </c>
      <c r="E326" s="16" t="s">
        <v>40</v>
      </c>
      <c r="F326" s="164">
        <v>1000</v>
      </c>
    </row>
    <row r="327" spans="1:6" s="4" customFormat="1" ht="25.5" hidden="1">
      <c r="A327" s="43" t="s">
        <v>129</v>
      </c>
      <c r="B327" s="16" t="s">
        <v>364</v>
      </c>
      <c r="C327" s="16"/>
      <c r="D327" s="16"/>
      <c r="E327" s="16"/>
      <c r="F327" s="164">
        <f>F328</f>
        <v>0</v>
      </c>
    </row>
    <row r="328" spans="1:6" s="4" customFormat="1" ht="15.75" hidden="1">
      <c r="A328" s="36" t="s">
        <v>44</v>
      </c>
      <c r="B328" s="16" t="s">
        <v>364</v>
      </c>
      <c r="C328" s="16" t="s">
        <v>193</v>
      </c>
      <c r="D328" s="16"/>
      <c r="E328" s="16"/>
      <c r="F328" s="164">
        <f>F329</f>
        <v>0</v>
      </c>
    </row>
    <row r="329" spans="1:6" s="4" customFormat="1" ht="15.75" hidden="1">
      <c r="A329" s="36" t="s">
        <v>351</v>
      </c>
      <c r="B329" s="16" t="s">
        <v>364</v>
      </c>
      <c r="C329" s="16" t="s">
        <v>350</v>
      </c>
      <c r="D329" s="16"/>
      <c r="E329" s="16"/>
      <c r="F329" s="164">
        <f>F330</f>
        <v>0</v>
      </c>
    </row>
    <row r="330" spans="1:6" s="4" customFormat="1" ht="15.75" hidden="1">
      <c r="A330" s="26" t="s">
        <v>128</v>
      </c>
      <c r="B330" s="16" t="s">
        <v>364</v>
      </c>
      <c r="C330" s="16" t="s">
        <v>350</v>
      </c>
      <c r="D330" s="16" t="s">
        <v>58</v>
      </c>
      <c r="E330" s="16" t="s">
        <v>115</v>
      </c>
      <c r="F330" s="164">
        <v>0</v>
      </c>
    </row>
    <row r="331" spans="1:6" s="4" customFormat="1" ht="25.5">
      <c r="A331" s="34" t="s">
        <v>138</v>
      </c>
      <c r="B331" s="16" t="s">
        <v>512</v>
      </c>
      <c r="C331" s="16"/>
      <c r="D331" s="16"/>
      <c r="E331" s="16"/>
      <c r="F331" s="164">
        <f>F332</f>
        <v>50</v>
      </c>
    </row>
    <row r="332" spans="1:6" s="4" customFormat="1" ht="15.75">
      <c r="A332" s="36" t="s">
        <v>44</v>
      </c>
      <c r="B332" s="16" t="s">
        <v>512</v>
      </c>
      <c r="C332" s="16" t="s">
        <v>193</v>
      </c>
      <c r="D332" s="16"/>
      <c r="E332" s="16"/>
      <c r="F332" s="164">
        <f>F333</f>
        <v>50</v>
      </c>
    </row>
    <row r="333" spans="1:6" s="4" customFormat="1" ht="15.75">
      <c r="A333" s="36" t="s">
        <v>194</v>
      </c>
      <c r="B333" s="16" t="s">
        <v>512</v>
      </c>
      <c r="C333" s="16" t="s">
        <v>195</v>
      </c>
      <c r="D333" s="16"/>
      <c r="E333" s="16"/>
      <c r="F333" s="164">
        <f>F334</f>
        <v>50</v>
      </c>
    </row>
    <row r="334" spans="1:6" s="4" customFormat="1" ht="15.75">
      <c r="A334" s="26" t="s">
        <v>128</v>
      </c>
      <c r="B334" s="16" t="s">
        <v>512</v>
      </c>
      <c r="C334" s="16" t="s">
        <v>195</v>
      </c>
      <c r="D334" s="16" t="s">
        <v>58</v>
      </c>
      <c r="E334" s="16" t="s">
        <v>115</v>
      </c>
      <c r="F334" s="164">
        <v>50</v>
      </c>
    </row>
    <row r="335" spans="1:6" s="4" customFormat="1" ht="25.5">
      <c r="A335" s="34" t="s">
        <v>223</v>
      </c>
      <c r="B335" s="16" t="s">
        <v>224</v>
      </c>
      <c r="C335" s="16"/>
      <c r="D335" s="16"/>
      <c r="E335" s="16"/>
      <c r="F335" s="164">
        <f>F336+F339</f>
        <v>1335.8</v>
      </c>
    </row>
    <row r="336" spans="1:6" s="4" customFormat="1" ht="63.75">
      <c r="A336" s="34" t="s">
        <v>188</v>
      </c>
      <c r="B336" s="16" t="s">
        <v>224</v>
      </c>
      <c r="C336" s="16" t="s">
        <v>189</v>
      </c>
      <c r="D336" s="16"/>
      <c r="E336" s="16"/>
      <c r="F336" s="164">
        <f>F337</f>
        <v>1318.767</v>
      </c>
    </row>
    <row r="337" spans="1:6" s="4" customFormat="1" ht="25.5">
      <c r="A337" s="36" t="s">
        <v>190</v>
      </c>
      <c r="B337" s="16" t="s">
        <v>224</v>
      </c>
      <c r="C337" s="16" t="s">
        <v>191</v>
      </c>
      <c r="D337" s="16"/>
      <c r="E337" s="16"/>
      <c r="F337" s="164">
        <f>F338</f>
        <v>1318.767</v>
      </c>
    </row>
    <row r="338" spans="1:6" s="4" customFormat="1" ht="15.75">
      <c r="A338" s="34" t="s">
        <v>225</v>
      </c>
      <c r="B338" s="16" t="s">
        <v>224</v>
      </c>
      <c r="C338" s="16" t="s">
        <v>191</v>
      </c>
      <c r="D338" s="16" t="s">
        <v>150</v>
      </c>
      <c r="E338" s="16" t="s">
        <v>70</v>
      </c>
      <c r="F338" s="164">
        <v>1318.767</v>
      </c>
    </row>
    <row r="339" spans="1:6" s="4" customFormat="1" ht="25.5">
      <c r="A339" s="130" t="s">
        <v>42</v>
      </c>
      <c r="B339" s="16" t="s">
        <v>224</v>
      </c>
      <c r="C339" s="16" t="s">
        <v>182</v>
      </c>
      <c r="D339" s="16"/>
      <c r="E339" s="16"/>
      <c r="F339" s="164">
        <f>F340</f>
        <v>17.033</v>
      </c>
    </row>
    <row r="340" spans="1:6" s="4" customFormat="1" ht="25.5">
      <c r="A340" s="36" t="s">
        <v>183</v>
      </c>
      <c r="B340" s="16" t="s">
        <v>224</v>
      </c>
      <c r="C340" s="16" t="s">
        <v>184</v>
      </c>
      <c r="D340" s="16"/>
      <c r="E340" s="16"/>
      <c r="F340" s="164">
        <f>F341</f>
        <v>17.033</v>
      </c>
    </row>
    <row r="341" spans="1:6" s="4" customFormat="1" ht="15.75">
      <c r="A341" s="34" t="s">
        <v>225</v>
      </c>
      <c r="B341" s="16" t="s">
        <v>224</v>
      </c>
      <c r="C341" s="16" t="s">
        <v>184</v>
      </c>
      <c r="D341" s="16" t="s">
        <v>150</v>
      </c>
      <c r="E341" s="16" t="s">
        <v>70</v>
      </c>
      <c r="F341" s="164">
        <v>17.033</v>
      </c>
    </row>
    <row r="342" spans="1:6" s="4" customFormat="1" ht="15.75">
      <c r="A342" s="34" t="s">
        <v>226</v>
      </c>
      <c r="B342" s="16" t="s">
        <v>227</v>
      </c>
      <c r="C342" s="16"/>
      <c r="D342" s="16"/>
      <c r="E342" s="16"/>
      <c r="F342" s="164">
        <f>F344</f>
        <v>1000</v>
      </c>
    </row>
    <row r="343" spans="1:6" s="4" customFormat="1" ht="25.5">
      <c r="A343" s="130" t="s">
        <v>42</v>
      </c>
      <c r="B343" s="16" t="s">
        <v>227</v>
      </c>
      <c r="C343" s="16" t="s">
        <v>182</v>
      </c>
      <c r="D343" s="16"/>
      <c r="E343" s="16"/>
      <c r="F343" s="164">
        <f>F344</f>
        <v>1000</v>
      </c>
    </row>
    <row r="344" spans="1:6" s="4" customFormat="1" ht="25.5">
      <c r="A344" s="36" t="s">
        <v>183</v>
      </c>
      <c r="B344" s="16" t="s">
        <v>227</v>
      </c>
      <c r="C344" s="16" t="s">
        <v>184</v>
      </c>
      <c r="D344" s="16"/>
      <c r="E344" s="16"/>
      <c r="F344" s="164">
        <f>F345</f>
        <v>1000</v>
      </c>
    </row>
    <row r="345" spans="1:6" s="4" customFormat="1" ht="15.75">
      <c r="A345" s="34" t="s">
        <v>57</v>
      </c>
      <c r="B345" s="16" t="s">
        <v>227</v>
      </c>
      <c r="C345" s="16" t="s">
        <v>184</v>
      </c>
      <c r="D345" s="16" t="s">
        <v>58</v>
      </c>
      <c r="E345" s="16" t="s">
        <v>59</v>
      </c>
      <c r="F345" s="164">
        <v>1000</v>
      </c>
    </row>
    <row r="346" spans="1:6" s="4" customFormat="1" ht="15.75">
      <c r="A346" s="34" t="s">
        <v>228</v>
      </c>
      <c r="B346" s="16" t="s">
        <v>229</v>
      </c>
      <c r="C346" s="16"/>
      <c r="D346" s="16"/>
      <c r="E346" s="16"/>
      <c r="F346" s="164">
        <f>F347</f>
        <v>400</v>
      </c>
    </row>
    <row r="347" spans="1:6" s="4" customFormat="1" ht="25.5">
      <c r="A347" s="130" t="s">
        <v>42</v>
      </c>
      <c r="B347" s="16" t="s">
        <v>229</v>
      </c>
      <c r="C347" s="16" t="s">
        <v>182</v>
      </c>
      <c r="D347" s="16"/>
      <c r="E347" s="16"/>
      <c r="F347" s="164">
        <f>F348</f>
        <v>400</v>
      </c>
    </row>
    <row r="348" spans="1:6" s="4" customFormat="1" ht="25.5">
      <c r="A348" s="36" t="s">
        <v>183</v>
      </c>
      <c r="B348" s="16" t="s">
        <v>229</v>
      </c>
      <c r="C348" s="16" t="s">
        <v>184</v>
      </c>
      <c r="D348" s="16"/>
      <c r="E348" s="16"/>
      <c r="F348" s="164">
        <f>F349</f>
        <v>400</v>
      </c>
    </row>
    <row r="349" spans="1:6" s="4" customFormat="1" ht="15.75">
      <c r="A349" s="34" t="s">
        <v>57</v>
      </c>
      <c r="B349" s="16" t="s">
        <v>229</v>
      </c>
      <c r="C349" s="16" t="s">
        <v>184</v>
      </c>
      <c r="D349" s="16" t="s">
        <v>58</v>
      </c>
      <c r="E349" s="16" t="s">
        <v>59</v>
      </c>
      <c r="F349" s="164">
        <v>400</v>
      </c>
    </row>
    <row r="350" spans="1:6" s="4" customFormat="1" ht="63.75">
      <c r="A350" s="34" t="s">
        <v>378</v>
      </c>
      <c r="B350" s="16" t="s">
        <v>474</v>
      </c>
      <c r="C350" s="16"/>
      <c r="D350" s="16"/>
      <c r="E350" s="16"/>
      <c r="F350" s="164">
        <v>205.531</v>
      </c>
    </row>
    <row r="351" spans="1:6" s="4" customFormat="1" ht="15.75">
      <c r="A351" s="36" t="s">
        <v>256</v>
      </c>
      <c r="B351" s="16" t="s">
        <v>474</v>
      </c>
      <c r="C351" s="16" t="s">
        <v>197</v>
      </c>
      <c r="D351" s="16"/>
      <c r="E351" s="16"/>
      <c r="F351" s="164">
        <f>F352</f>
        <v>205.531</v>
      </c>
    </row>
    <row r="352" spans="1:6" s="4" customFormat="1" ht="15.75">
      <c r="A352" s="36" t="s">
        <v>198</v>
      </c>
      <c r="B352" s="16" t="s">
        <v>474</v>
      </c>
      <c r="C352" s="16" t="s">
        <v>5</v>
      </c>
      <c r="D352" s="16"/>
      <c r="E352" s="16"/>
      <c r="F352" s="164">
        <f>F353</f>
        <v>205.531</v>
      </c>
    </row>
    <row r="353" spans="1:6" s="4" customFormat="1" ht="15.75">
      <c r="A353" s="34" t="s">
        <v>57</v>
      </c>
      <c r="B353" s="16" t="s">
        <v>474</v>
      </c>
      <c r="C353" s="16" t="s">
        <v>5</v>
      </c>
      <c r="D353" s="16" t="s">
        <v>58</v>
      </c>
      <c r="E353" s="16" t="s">
        <v>59</v>
      </c>
      <c r="F353" s="164">
        <v>205.531</v>
      </c>
    </row>
    <row r="354" spans="1:6" s="4" customFormat="1" ht="25.5">
      <c r="A354" s="34" t="s">
        <v>230</v>
      </c>
      <c r="B354" s="16" t="s">
        <v>231</v>
      </c>
      <c r="C354" s="16"/>
      <c r="D354" s="16"/>
      <c r="E354" s="16"/>
      <c r="F354" s="164">
        <f>F356</f>
        <v>2500</v>
      </c>
    </row>
    <row r="355" spans="1:6" s="4" customFormat="1" ht="25.5">
      <c r="A355" s="130" t="s">
        <v>42</v>
      </c>
      <c r="B355" s="16" t="s">
        <v>231</v>
      </c>
      <c r="C355" s="16" t="s">
        <v>182</v>
      </c>
      <c r="D355" s="16"/>
      <c r="E355" s="16"/>
      <c r="F355" s="164">
        <f>F356</f>
        <v>2500</v>
      </c>
    </row>
    <row r="356" spans="1:6" s="4" customFormat="1" ht="25.5">
      <c r="A356" s="36" t="s">
        <v>183</v>
      </c>
      <c r="B356" s="16" t="s">
        <v>231</v>
      </c>
      <c r="C356" s="16" t="s">
        <v>184</v>
      </c>
      <c r="D356" s="16"/>
      <c r="E356" s="16"/>
      <c r="F356" s="164">
        <f>F357</f>
        <v>2500</v>
      </c>
    </row>
    <row r="357" spans="1:7" s="4" customFormat="1" ht="25.5" customHeight="1">
      <c r="A357" s="34" t="s">
        <v>57</v>
      </c>
      <c r="B357" s="16" t="s">
        <v>231</v>
      </c>
      <c r="C357" s="16" t="s">
        <v>184</v>
      </c>
      <c r="D357" s="16" t="s">
        <v>58</v>
      </c>
      <c r="E357" s="16" t="s">
        <v>59</v>
      </c>
      <c r="F357" s="164">
        <v>2500</v>
      </c>
      <c r="G357" s="5"/>
    </row>
    <row r="358" spans="1:6" s="4" customFormat="1" ht="15.75" hidden="1">
      <c r="A358" s="130" t="s">
        <v>44</v>
      </c>
      <c r="B358" s="16" t="s">
        <v>307</v>
      </c>
      <c r="C358" s="110">
        <v>800</v>
      </c>
      <c r="D358" s="131"/>
      <c r="E358" s="131"/>
      <c r="F358" s="132">
        <f>F359</f>
        <v>0</v>
      </c>
    </row>
    <row r="359" spans="1:7" s="4" customFormat="1" ht="15.75" hidden="1">
      <c r="A359" s="36" t="s">
        <v>45</v>
      </c>
      <c r="B359" s="16" t="s">
        <v>307</v>
      </c>
      <c r="C359" s="110">
        <v>850</v>
      </c>
      <c r="D359" s="131"/>
      <c r="E359" s="131"/>
      <c r="F359" s="132">
        <f>F360</f>
        <v>0</v>
      </c>
      <c r="G359" s="5"/>
    </row>
    <row r="360" spans="1:6" s="4" customFormat="1" ht="15.75" hidden="1">
      <c r="A360" s="130" t="s">
        <v>159</v>
      </c>
      <c r="B360" s="16" t="s">
        <v>307</v>
      </c>
      <c r="C360" s="110">
        <v>850</v>
      </c>
      <c r="D360" s="131" t="s">
        <v>149</v>
      </c>
      <c r="E360" s="131" t="s">
        <v>70</v>
      </c>
      <c r="F360" s="132">
        <v>0</v>
      </c>
    </row>
    <row r="361" spans="1:6" s="4" customFormat="1" ht="25.5">
      <c r="A361" s="34" t="s">
        <v>232</v>
      </c>
      <c r="B361" s="16" t="s">
        <v>233</v>
      </c>
      <c r="C361" s="16"/>
      <c r="D361" s="16"/>
      <c r="E361" s="16"/>
      <c r="F361" s="164">
        <f>F363</f>
        <v>4500</v>
      </c>
    </row>
    <row r="362" spans="1:6" s="4" customFormat="1" ht="25.5">
      <c r="A362" s="130" t="s">
        <v>42</v>
      </c>
      <c r="B362" s="16" t="s">
        <v>233</v>
      </c>
      <c r="C362" s="16" t="s">
        <v>182</v>
      </c>
      <c r="D362" s="16"/>
      <c r="E362" s="16"/>
      <c r="F362" s="164">
        <f>F363</f>
        <v>4500</v>
      </c>
    </row>
    <row r="363" spans="1:6" s="4" customFormat="1" ht="25.5">
      <c r="A363" s="36" t="s">
        <v>183</v>
      </c>
      <c r="B363" s="16" t="s">
        <v>233</v>
      </c>
      <c r="C363" s="16" t="s">
        <v>184</v>
      </c>
      <c r="D363" s="16"/>
      <c r="E363" s="16"/>
      <c r="F363" s="164">
        <f>F364</f>
        <v>4500</v>
      </c>
    </row>
    <row r="364" spans="1:6" s="4" customFormat="1" ht="15.75">
      <c r="A364" s="34" t="s">
        <v>234</v>
      </c>
      <c r="B364" s="16" t="s">
        <v>233</v>
      </c>
      <c r="C364" s="16" t="s">
        <v>184</v>
      </c>
      <c r="D364" s="16" t="s">
        <v>149</v>
      </c>
      <c r="E364" s="16" t="s">
        <v>41</v>
      </c>
      <c r="F364" s="164">
        <v>4500</v>
      </c>
    </row>
    <row r="365" spans="1:6" s="4" customFormat="1" ht="33.75" customHeight="1" hidden="1">
      <c r="A365" s="34" t="s">
        <v>265</v>
      </c>
      <c r="B365" s="16" t="s">
        <v>360</v>
      </c>
      <c r="C365" s="16"/>
      <c r="D365" s="16"/>
      <c r="E365" s="16"/>
      <c r="F365" s="164">
        <v>0</v>
      </c>
    </row>
    <row r="366" spans="1:6" s="4" customFormat="1" ht="15.75" hidden="1">
      <c r="A366" s="36" t="s">
        <v>44</v>
      </c>
      <c r="B366" s="16" t="s">
        <v>360</v>
      </c>
      <c r="C366" s="16" t="s">
        <v>193</v>
      </c>
      <c r="D366" s="16"/>
      <c r="E366" s="16"/>
      <c r="F366" s="164">
        <v>0</v>
      </c>
    </row>
    <row r="367" spans="1:6" s="4" customFormat="1" ht="15.75" hidden="1">
      <c r="A367" s="36" t="s">
        <v>194</v>
      </c>
      <c r="B367" s="16" t="s">
        <v>360</v>
      </c>
      <c r="C367" s="16" t="s">
        <v>195</v>
      </c>
      <c r="D367" s="16"/>
      <c r="E367" s="16"/>
      <c r="F367" s="164">
        <v>0</v>
      </c>
    </row>
    <row r="368" spans="1:6" s="4" customFormat="1" ht="36.75" customHeight="1" hidden="1">
      <c r="A368" s="34" t="s">
        <v>114</v>
      </c>
      <c r="B368" s="16" t="s">
        <v>360</v>
      </c>
      <c r="C368" s="16" t="s">
        <v>195</v>
      </c>
      <c r="D368" s="16" t="s">
        <v>70</v>
      </c>
      <c r="E368" s="16" t="s">
        <v>115</v>
      </c>
      <c r="F368" s="164">
        <v>0</v>
      </c>
    </row>
    <row r="369" spans="1:6" s="4" customFormat="1" ht="15.75">
      <c r="A369" s="34" t="s">
        <v>235</v>
      </c>
      <c r="B369" s="16" t="s">
        <v>236</v>
      </c>
      <c r="C369" s="16"/>
      <c r="D369" s="16"/>
      <c r="E369" s="16"/>
      <c r="F369" s="164">
        <f>F371</f>
        <v>1220</v>
      </c>
    </row>
    <row r="370" spans="1:6" s="4" customFormat="1" ht="25.5">
      <c r="A370" s="130" t="s">
        <v>42</v>
      </c>
      <c r="B370" s="16" t="s">
        <v>236</v>
      </c>
      <c r="C370" s="16" t="s">
        <v>182</v>
      </c>
      <c r="D370" s="16"/>
      <c r="E370" s="16"/>
      <c r="F370" s="164">
        <f>F371</f>
        <v>1220</v>
      </c>
    </row>
    <row r="371" spans="1:7" s="4" customFormat="1" ht="25.5">
      <c r="A371" s="36" t="s">
        <v>183</v>
      </c>
      <c r="B371" s="16" t="s">
        <v>236</v>
      </c>
      <c r="C371" s="16" t="s">
        <v>184</v>
      </c>
      <c r="D371" s="16"/>
      <c r="E371" s="16"/>
      <c r="F371" s="164">
        <f>F372</f>
        <v>1220</v>
      </c>
      <c r="G371" s="5"/>
    </row>
    <row r="372" spans="1:6" s="4" customFormat="1" ht="15.75">
      <c r="A372" s="34" t="s">
        <v>234</v>
      </c>
      <c r="B372" s="16" t="s">
        <v>236</v>
      </c>
      <c r="C372" s="16" t="s">
        <v>184</v>
      </c>
      <c r="D372" s="16" t="s">
        <v>149</v>
      </c>
      <c r="E372" s="16" t="s">
        <v>41</v>
      </c>
      <c r="F372" s="164">
        <v>1220</v>
      </c>
    </row>
    <row r="373" spans="1:6" s="4" customFormat="1" ht="38.25">
      <c r="A373" s="141" t="s">
        <v>237</v>
      </c>
      <c r="B373" s="16" t="s">
        <v>238</v>
      </c>
      <c r="C373" s="16"/>
      <c r="D373" s="16"/>
      <c r="E373" s="16"/>
      <c r="F373" s="164">
        <f>F375</f>
        <v>221</v>
      </c>
    </row>
    <row r="374" spans="1:6" s="4" customFormat="1" ht="25.5">
      <c r="A374" s="130" t="s">
        <v>42</v>
      </c>
      <c r="B374" s="16" t="s">
        <v>238</v>
      </c>
      <c r="C374" s="16" t="s">
        <v>182</v>
      </c>
      <c r="D374" s="16"/>
      <c r="E374" s="16"/>
      <c r="F374" s="164">
        <f>F375</f>
        <v>221</v>
      </c>
    </row>
    <row r="375" spans="1:6" s="4" customFormat="1" ht="25.5">
      <c r="A375" s="36" t="s">
        <v>183</v>
      </c>
      <c r="B375" s="16" t="s">
        <v>238</v>
      </c>
      <c r="C375" s="16" t="s">
        <v>184</v>
      </c>
      <c r="D375" s="16"/>
      <c r="E375" s="16"/>
      <c r="F375" s="164">
        <f>F376</f>
        <v>221</v>
      </c>
    </row>
    <row r="376" spans="1:6" s="4" customFormat="1" ht="15" customHeight="1">
      <c r="A376" s="141" t="s">
        <v>148</v>
      </c>
      <c r="B376" s="16" t="s">
        <v>238</v>
      </c>
      <c r="C376" s="16" t="s">
        <v>184</v>
      </c>
      <c r="D376" s="16" t="s">
        <v>149</v>
      </c>
      <c r="E376" s="16" t="s">
        <v>150</v>
      </c>
      <c r="F376" s="164">
        <v>221</v>
      </c>
    </row>
    <row r="377" spans="1:6" s="4" customFormat="1" ht="25.5" hidden="1">
      <c r="A377" s="34" t="s">
        <v>339</v>
      </c>
      <c r="B377" s="16" t="s">
        <v>312</v>
      </c>
      <c r="C377" s="16"/>
      <c r="D377" s="16"/>
      <c r="E377" s="16"/>
      <c r="F377" s="164">
        <f>F379</f>
        <v>0</v>
      </c>
    </row>
    <row r="378" spans="1:6" s="4" customFormat="1" ht="15.75" hidden="1">
      <c r="A378" s="130" t="s">
        <v>2</v>
      </c>
      <c r="B378" s="16" t="s">
        <v>312</v>
      </c>
      <c r="C378" s="16" t="s">
        <v>193</v>
      </c>
      <c r="D378" s="16"/>
      <c r="E378" s="16"/>
      <c r="F378" s="164">
        <f>F379</f>
        <v>0</v>
      </c>
    </row>
    <row r="379" spans="1:6" s="4" customFormat="1" ht="15.75" hidden="1">
      <c r="A379" s="36" t="s">
        <v>336</v>
      </c>
      <c r="B379" s="16" t="s">
        <v>312</v>
      </c>
      <c r="C379" s="16" t="s">
        <v>335</v>
      </c>
      <c r="D379" s="16"/>
      <c r="E379" s="16"/>
      <c r="F379" s="164">
        <f>F380</f>
        <v>0</v>
      </c>
    </row>
    <row r="380" spans="1:6" s="4" customFormat="1" ht="15.75" hidden="1">
      <c r="A380" s="34" t="s">
        <v>252</v>
      </c>
      <c r="B380" s="16" t="s">
        <v>312</v>
      </c>
      <c r="C380" s="16" t="s">
        <v>335</v>
      </c>
      <c r="D380" s="16" t="s">
        <v>41</v>
      </c>
      <c r="E380" s="16" t="s">
        <v>86</v>
      </c>
      <c r="F380" s="164">
        <v>0</v>
      </c>
    </row>
    <row r="381" spans="1:7" ht="25.5" hidden="1">
      <c r="A381" s="169" t="s">
        <v>249</v>
      </c>
      <c r="B381" s="77" t="s">
        <v>250</v>
      </c>
      <c r="C381" s="77"/>
      <c r="D381" s="170"/>
      <c r="E381" s="170"/>
      <c r="F381" s="184">
        <f>F382</f>
        <v>0</v>
      </c>
      <c r="G381" s="8"/>
    </row>
    <row r="382" spans="1:7" ht="25.5" hidden="1">
      <c r="A382" s="130" t="s">
        <v>42</v>
      </c>
      <c r="B382" s="77" t="s">
        <v>250</v>
      </c>
      <c r="C382" s="77">
        <v>200</v>
      </c>
      <c r="D382" s="170"/>
      <c r="E382" s="170"/>
      <c r="F382" s="184">
        <f>F383</f>
        <v>0</v>
      </c>
      <c r="G382" s="8"/>
    </row>
    <row r="383" spans="1:7" ht="25.5" hidden="1">
      <c r="A383" s="36" t="s">
        <v>183</v>
      </c>
      <c r="B383" s="77" t="s">
        <v>250</v>
      </c>
      <c r="C383" s="77">
        <v>240</v>
      </c>
      <c r="D383" s="170"/>
      <c r="E383" s="170"/>
      <c r="F383" s="184">
        <f>F384</f>
        <v>0</v>
      </c>
      <c r="G383" s="8"/>
    </row>
    <row r="384" spans="1:7" ht="21.75" customHeight="1" hidden="1">
      <c r="A384" s="169" t="s">
        <v>96</v>
      </c>
      <c r="B384" s="77" t="s">
        <v>250</v>
      </c>
      <c r="C384" s="77">
        <v>240</v>
      </c>
      <c r="D384" s="170" t="s">
        <v>97</v>
      </c>
      <c r="E384" s="170" t="s">
        <v>41</v>
      </c>
      <c r="F384" s="184">
        <v>0</v>
      </c>
      <c r="G384" s="8"/>
    </row>
    <row r="385" spans="1:6" s="4" customFormat="1" ht="15.75">
      <c r="A385" s="34" t="s">
        <v>239</v>
      </c>
      <c r="B385" s="16" t="s">
        <v>240</v>
      </c>
      <c r="C385" s="16"/>
      <c r="D385" s="16"/>
      <c r="E385" s="16"/>
      <c r="F385" s="164">
        <f>F387</f>
        <v>1432.284</v>
      </c>
    </row>
    <row r="386" spans="1:6" s="4" customFormat="1" ht="15.75">
      <c r="A386" s="34" t="s">
        <v>67</v>
      </c>
      <c r="B386" s="16" t="s">
        <v>240</v>
      </c>
      <c r="C386" s="16" t="s">
        <v>241</v>
      </c>
      <c r="D386" s="16"/>
      <c r="E386" s="16"/>
      <c r="F386" s="164">
        <f>F387</f>
        <v>1432.284</v>
      </c>
    </row>
    <row r="387" spans="1:6" s="4" customFormat="1" ht="26.25">
      <c r="A387" s="171" t="s">
        <v>68</v>
      </c>
      <c r="B387" s="16" t="s">
        <v>240</v>
      </c>
      <c r="C387" s="16" t="s">
        <v>242</v>
      </c>
      <c r="D387" s="16"/>
      <c r="E387" s="16"/>
      <c r="F387" s="164">
        <f>F388</f>
        <v>1432.284</v>
      </c>
    </row>
    <row r="388" spans="1:6" s="4" customFormat="1" ht="15.75">
      <c r="A388" s="43" t="s">
        <v>243</v>
      </c>
      <c r="B388" s="16" t="s">
        <v>240</v>
      </c>
      <c r="C388" s="16" t="s">
        <v>242</v>
      </c>
      <c r="D388" s="16" t="s">
        <v>244</v>
      </c>
      <c r="E388" s="16" t="s">
        <v>41</v>
      </c>
      <c r="F388" s="164">
        <v>1432.284</v>
      </c>
    </row>
    <row r="389" spans="1:6" s="4" customFormat="1" ht="51">
      <c r="A389" s="169" t="s">
        <v>245</v>
      </c>
      <c r="B389" s="77" t="s">
        <v>246</v>
      </c>
      <c r="C389" s="77"/>
      <c r="D389" s="170"/>
      <c r="E389" s="170"/>
      <c r="F389" s="184">
        <f>F391</f>
        <v>1500</v>
      </c>
    </row>
    <row r="390" spans="1:6" s="4" customFormat="1" ht="25.5">
      <c r="A390" s="130" t="s">
        <v>42</v>
      </c>
      <c r="B390" s="77" t="s">
        <v>246</v>
      </c>
      <c r="C390" s="77">
        <v>200</v>
      </c>
      <c r="D390" s="170"/>
      <c r="E390" s="170"/>
      <c r="F390" s="184">
        <f>F391</f>
        <v>1500</v>
      </c>
    </row>
    <row r="391" spans="1:6" s="4" customFormat="1" ht="25.5">
      <c r="A391" s="36" t="s">
        <v>183</v>
      </c>
      <c r="B391" s="77" t="s">
        <v>246</v>
      </c>
      <c r="C391" s="77">
        <v>240</v>
      </c>
      <c r="D391" s="170"/>
      <c r="E391" s="170"/>
      <c r="F391" s="184">
        <f>F392</f>
        <v>1500</v>
      </c>
    </row>
    <row r="392" spans="1:6" s="4" customFormat="1" ht="18" customHeight="1">
      <c r="A392" s="169" t="s">
        <v>247</v>
      </c>
      <c r="B392" s="77" t="s">
        <v>246</v>
      </c>
      <c r="C392" s="77">
        <v>240</v>
      </c>
      <c r="D392" s="170" t="s">
        <v>59</v>
      </c>
      <c r="E392" s="170" t="s">
        <v>150</v>
      </c>
      <c r="F392" s="184">
        <v>1500</v>
      </c>
    </row>
    <row r="393" spans="1:6" s="4" customFormat="1" ht="0.75" customHeight="1" hidden="1">
      <c r="A393" s="169" t="s">
        <v>353</v>
      </c>
      <c r="B393" s="16" t="s">
        <v>352</v>
      </c>
      <c r="C393" s="77"/>
      <c r="D393" s="170"/>
      <c r="E393" s="170"/>
      <c r="F393" s="184">
        <f>F395</f>
        <v>0</v>
      </c>
    </row>
    <row r="394" spans="1:6" s="4" customFormat="1" ht="25.5" customHeight="1" hidden="1">
      <c r="A394" s="36" t="s">
        <v>254</v>
      </c>
      <c r="B394" s="16" t="s">
        <v>352</v>
      </c>
      <c r="C394" s="77">
        <v>100</v>
      </c>
      <c r="D394" s="170"/>
      <c r="E394" s="170"/>
      <c r="F394" s="184">
        <f>F395</f>
        <v>0</v>
      </c>
    </row>
    <row r="395" spans="1:6" ht="24" customHeight="1" hidden="1">
      <c r="A395" s="36" t="s">
        <v>190</v>
      </c>
      <c r="B395" s="16" t="s">
        <v>352</v>
      </c>
      <c r="C395" s="77">
        <v>120</v>
      </c>
      <c r="D395" s="170"/>
      <c r="E395" s="170"/>
      <c r="F395" s="184">
        <f>F396</f>
        <v>0</v>
      </c>
    </row>
    <row r="396" spans="1:6" ht="22.5" customHeight="1" hidden="1">
      <c r="A396" s="169" t="s">
        <v>212</v>
      </c>
      <c r="B396" s="16" t="s">
        <v>352</v>
      </c>
      <c r="C396" s="77">
        <v>120</v>
      </c>
      <c r="D396" s="170" t="s">
        <v>41</v>
      </c>
      <c r="E396" s="170" t="s">
        <v>213</v>
      </c>
      <c r="F396" s="184">
        <v>0</v>
      </c>
    </row>
    <row r="397" spans="1:6" ht="25.5" hidden="1">
      <c r="A397" s="169" t="s">
        <v>249</v>
      </c>
      <c r="B397" s="16" t="s">
        <v>250</v>
      </c>
      <c r="C397" s="77"/>
      <c r="D397" s="170"/>
      <c r="E397" s="170"/>
      <c r="F397" s="184">
        <f>F399</f>
        <v>0</v>
      </c>
    </row>
    <row r="398" spans="1:6" ht="25.5" hidden="1">
      <c r="A398" s="130" t="s">
        <v>42</v>
      </c>
      <c r="B398" s="16" t="s">
        <v>250</v>
      </c>
      <c r="C398" s="77">
        <v>240</v>
      </c>
      <c r="D398" s="170"/>
      <c r="E398" s="170"/>
      <c r="F398" s="184">
        <f>F399</f>
        <v>0</v>
      </c>
    </row>
    <row r="399" spans="1:6" ht="25.5" hidden="1">
      <c r="A399" s="36" t="s">
        <v>183</v>
      </c>
      <c r="B399" s="16" t="s">
        <v>250</v>
      </c>
      <c r="C399" s="77">
        <v>240</v>
      </c>
      <c r="D399" s="170"/>
      <c r="E399" s="170"/>
      <c r="F399" s="184">
        <f>F400</f>
        <v>0</v>
      </c>
    </row>
    <row r="400" spans="1:6" ht="12.75" hidden="1">
      <c r="A400" s="169" t="s">
        <v>96</v>
      </c>
      <c r="B400" s="16" t="s">
        <v>250</v>
      </c>
      <c r="C400" s="77">
        <v>240</v>
      </c>
      <c r="D400" s="170" t="s">
        <v>97</v>
      </c>
      <c r="E400" s="170" t="s">
        <v>41</v>
      </c>
      <c r="F400" s="184">
        <v>0</v>
      </c>
    </row>
    <row r="401" spans="1:6" ht="25.5" hidden="1">
      <c r="A401" s="34" t="s">
        <v>370</v>
      </c>
      <c r="B401" s="77" t="s">
        <v>369</v>
      </c>
      <c r="C401" s="16"/>
      <c r="D401" s="16"/>
      <c r="E401" s="77"/>
      <c r="F401" s="211">
        <f>F404</f>
        <v>0</v>
      </c>
    </row>
    <row r="402" spans="1:6" ht="25.5" hidden="1">
      <c r="A402" s="36" t="s">
        <v>42</v>
      </c>
      <c r="B402" s="77" t="s">
        <v>369</v>
      </c>
      <c r="C402" s="16" t="s">
        <v>182</v>
      </c>
      <c r="D402" s="16"/>
      <c r="E402" s="77"/>
      <c r="F402" s="211">
        <f>F404</f>
        <v>0</v>
      </c>
    </row>
    <row r="403" spans="1:6" ht="25.5" hidden="1">
      <c r="A403" s="36" t="s">
        <v>183</v>
      </c>
      <c r="B403" s="77" t="s">
        <v>369</v>
      </c>
      <c r="C403" s="16" t="s">
        <v>184</v>
      </c>
      <c r="D403" s="16"/>
      <c r="E403" s="77"/>
      <c r="F403" s="211">
        <f>F404</f>
        <v>0</v>
      </c>
    </row>
    <row r="404" spans="1:6" ht="12.75" customHeight="1" hidden="1">
      <c r="A404" s="208" t="s">
        <v>159</v>
      </c>
      <c r="B404" s="77" t="s">
        <v>369</v>
      </c>
      <c r="C404" s="209">
        <v>240</v>
      </c>
      <c r="D404" s="16" t="s">
        <v>149</v>
      </c>
      <c r="E404" s="16" t="s">
        <v>70</v>
      </c>
      <c r="F404" s="210">
        <v>0</v>
      </c>
    </row>
    <row r="405" spans="1:6" ht="25.5" hidden="1">
      <c r="A405" s="36" t="s">
        <v>42</v>
      </c>
      <c r="B405" s="77" t="s">
        <v>369</v>
      </c>
      <c r="C405" s="16" t="s">
        <v>182</v>
      </c>
      <c r="D405" s="16"/>
      <c r="E405" s="77"/>
      <c r="F405" s="211">
        <f>F407</f>
        <v>0</v>
      </c>
    </row>
    <row r="406" spans="1:6" ht="25.5" hidden="1">
      <c r="A406" s="36" t="s">
        <v>183</v>
      </c>
      <c r="B406" s="77" t="s">
        <v>369</v>
      </c>
      <c r="C406" s="16" t="s">
        <v>184</v>
      </c>
      <c r="D406" s="16"/>
      <c r="E406" s="77"/>
      <c r="F406" s="211">
        <f>F407</f>
        <v>0</v>
      </c>
    </row>
    <row r="407" spans="1:6" ht="12.75" hidden="1">
      <c r="A407" s="34" t="s">
        <v>96</v>
      </c>
      <c r="B407" s="77" t="s">
        <v>369</v>
      </c>
      <c r="C407" s="209">
        <v>240</v>
      </c>
      <c r="D407" s="16" t="s">
        <v>97</v>
      </c>
      <c r="E407" s="16" t="s">
        <v>41</v>
      </c>
      <c r="F407" s="210">
        <v>0</v>
      </c>
    </row>
  </sheetData>
  <sheetProtection/>
  <autoFilter ref="A20:H392"/>
  <mergeCells count="6">
    <mergeCell ref="A15:F15"/>
    <mergeCell ref="A17:A18"/>
    <mergeCell ref="B17:B18"/>
    <mergeCell ref="C17:C18"/>
    <mergeCell ref="D17:D18"/>
    <mergeCell ref="E17:E18"/>
  </mergeCells>
  <printOptions horizontalCentered="1"/>
  <pageMargins left="0.984251968503937" right="0.3937007874015748" top="0.5905511811023623" bottom="0.5905511811023623" header="0.31496062992125984" footer="0.31496062992125984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17"/>
  <sheetViews>
    <sheetView zoomScaleSheetLayoutView="83" zoomScalePageLayoutView="0" workbookViewId="0" topLeftCell="A129">
      <selection activeCell="G143" sqref="G143"/>
    </sheetView>
  </sheetViews>
  <sheetFormatPr defaultColWidth="9.00390625" defaultRowHeight="12.75"/>
  <cols>
    <col min="1" max="1" width="53.00390625" style="9" customWidth="1"/>
    <col min="2" max="2" width="6.28125" style="12" customWidth="1"/>
    <col min="3" max="3" width="6.7109375" style="11" customWidth="1"/>
    <col min="4" max="4" width="6.7109375" style="12" customWidth="1"/>
    <col min="5" max="5" width="16.28125" style="12" customWidth="1"/>
    <col min="6" max="6" width="6.00390625" style="12" customWidth="1"/>
    <col min="7" max="7" width="14.57421875" style="13" customWidth="1"/>
    <col min="8" max="8" width="12.57421875" style="9" bestFit="1" customWidth="1"/>
    <col min="9" max="9" width="9.00390625" style="9" customWidth="1"/>
    <col min="10" max="16384" width="9.00390625" style="9" customWidth="1"/>
  </cols>
  <sheetData>
    <row r="1" spans="5:7" ht="14.25" customHeight="1">
      <c r="E1" s="99" t="s">
        <v>606</v>
      </c>
      <c r="F1" s="106"/>
      <c r="G1" s="104"/>
    </row>
    <row r="2" spans="5:7" ht="15.75">
      <c r="E2" s="99" t="s">
        <v>611</v>
      </c>
      <c r="F2" s="101"/>
      <c r="G2" s="104"/>
    </row>
    <row r="3" spans="5:7" ht="15.75">
      <c r="E3" s="99" t="s">
        <v>10</v>
      </c>
      <c r="F3" s="105"/>
      <c r="G3" s="104"/>
    </row>
    <row r="4" spans="5:7" ht="15.75">
      <c r="E4" s="99" t="s">
        <v>3</v>
      </c>
      <c r="F4" s="101"/>
      <c r="G4" s="104"/>
    </row>
    <row r="5" spans="5:7" ht="15.75">
      <c r="E5" s="99" t="s">
        <v>4</v>
      </c>
      <c r="F5" s="101"/>
      <c r="G5" s="104"/>
    </row>
    <row r="6" spans="5:7" ht="15.75">
      <c r="E6" s="99" t="s">
        <v>608</v>
      </c>
      <c r="F6" s="102"/>
      <c r="G6" s="104"/>
    </row>
    <row r="7" spans="5:6" s="104" customFormat="1" ht="12.75" customHeight="1">
      <c r="E7" s="99"/>
      <c r="F7" s="102"/>
    </row>
    <row r="8" spans="5:6" s="104" customFormat="1" ht="12.75" customHeight="1">
      <c r="E8" s="99" t="s">
        <v>316</v>
      </c>
      <c r="F8" s="106"/>
    </row>
    <row r="9" spans="5:6" s="104" customFormat="1" ht="12.75" customHeight="1">
      <c r="E9" s="99" t="s">
        <v>377</v>
      </c>
      <c r="F9" s="101"/>
    </row>
    <row r="10" spans="5:6" s="104" customFormat="1" ht="12.75" customHeight="1">
      <c r="E10" s="99" t="s">
        <v>10</v>
      </c>
      <c r="F10" s="105"/>
    </row>
    <row r="11" spans="5:6" s="104" customFormat="1" ht="12.75" customHeight="1">
      <c r="E11" s="99" t="s">
        <v>3</v>
      </c>
      <c r="F11" s="101"/>
    </row>
    <row r="12" spans="5:6" s="104" customFormat="1" ht="12.75" customHeight="1">
      <c r="E12" s="99" t="s">
        <v>4</v>
      </c>
      <c r="F12" s="101"/>
    </row>
    <row r="13" spans="5:6" s="104" customFormat="1" ht="12.75" customHeight="1">
      <c r="E13" s="99" t="s">
        <v>376</v>
      </c>
      <c r="F13" s="102"/>
    </row>
    <row r="14" spans="2:7" ht="15" customHeight="1">
      <c r="B14" s="10"/>
      <c r="C14" s="10"/>
      <c r="D14" s="10"/>
      <c r="E14" s="10"/>
      <c r="F14" s="10"/>
      <c r="G14" s="10"/>
    </row>
    <row r="15" spans="1:7" s="15" customFormat="1" ht="33.75" customHeight="1">
      <c r="A15" s="314" t="s">
        <v>363</v>
      </c>
      <c r="B15" s="314"/>
      <c r="C15" s="314"/>
      <c r="D15" s="314"/>
      <c r="E15" s="314"/>
      <c r="F15" s="314"/>
      <c r="G15" s="314"/>
    </row>
    <row r="16" spans="1:7" s="15" customFormat="1" ht="15.75">
      <c r="A16" s="14"/>
      <c r="B16" s="14"/>
      <c r="C16" s="14"/>
      <c r="D16" s="14"/>
      <c r="E16" s="14"/>
      <c r="F16" s="14"/>
      <c r="G16" s="14"/>
    </row>
    <row r="17" spans="1:7" s="17" customFormat="1" ht="38.25" customHeight="1">
      <c r="A17" s="315" t="s">
        <v>0</v>
      </c>
      <c r="B17" s="315" t="s">
        <v>294</v>
      </c>
      <c r="C17" s="315" t="s">
        <v>24</v>
      </c>
      <c r="D17" s="315" t="s">
        <v>251</v>
      </c>
      <c r="E17" s="315" t="s">
        <v>6</v>
      </c>
      <c r="F17" s="315" t="s">
        <v>23</v>
      </c>
      <c r="G17" s="16" t="s">
        <v>26</v>
      </c>
    </row>
    <row r="18" spans="1:7" s="17" customFormat="1" ht="12.75">
      <c r="A18" s="315"/>
      <c r="B18" s="315"/>
      <c r="C18" s="315"/>
      <c r="D18" s="315"/>
      <c r="E18" s="315"/>
      <c r="F18" s="315"/>
      <c r="G18" s="16" t="s">
        <v>22</v>
      </c>
    </row>
    <row r="19" spans="1:7" s="21" customFormat="1" ht="21" customHeight="1">
      <c r="A19" s="18" t="s">
        <v>1</v>
      </c>
      <c r="B19" s="19"/>
      <c r="C19" s="16"/>
      <c r="D19" s="16"/>
      <c r="E19" s="16"/>
      <c r="F19" s="16"/>
      <c r="G19" s="20">
        <f>G401+G20+G393</f>
        <v>280478.87500000006</v>
      </c>
    </row>
    <row r="20" spans="1:7" s="21" customFormat="1" ht="25.5">
      <c r="A20" s="18" t="s">
        <v>11</v>
      </c>
      <c r="B20" s="19" t="s">
        <v>9</v>
      </c>
      <c r="C20" s="16"/>
      <c r="D20" s="16"/>
      <c r="E20" s="16"/>
      <c r="F20" s="16"/>
      <c r="G20" s="20">
        <f>G21+G84+G94+G126+G192+G291+G303+G341+G348+G360+G385</f>
        <v>278985.41500000004</v>
      </c>
    </row>
    <row r="21" spans="1:7" s="21" customFormat="1" ht="13.5">
      <c r="A21" s="22" t="s">
        <v>252</v>
      </c>
      <c r="B21" s="23"/>
      <c r="C21" s="23" t="s">
        <v>41</v>
      </c>
      <c r="D21" s="24"/>
      <c r="E21" s="24"/>
      <c r="F21" s="24"/>
      <c r="G21" s="25">
        <f>SUM(G22+G45+G59+G66+G52)</f>
        <v>40398.685</v>
      </c>
    </row>
    <row r="22" spans="1:7" s="29" customFormat="1" ht="54">
      <c r="A22" s="26" t="s">
        <v>192</v>
      </c>
      <c r="B22" s="27"/>
      <c r="C22" s="27" t="s">
        <v>41</v>
      </c>
      <c r="D22" s="27" t="s">
        <v>58</v>
      </c>
      <c r="E22" s="27"/>
      <c r="F22" s="27"/>
      <c r="G22" s="28">
        <f>G23</f>
        <v>32019.167</v>
      </c>
    </row>
    <row r="23" spans="1:7" s="29" customFormat="1" ht="38.25">
      <c r="A23" s="18" t="s">
        <v>12</v>
      </c>
      <c r="B23" s="19"/>
      <c r="C23" s="19" t="s">
        <v>41</v>
      </c>
      <c r="D23" s="19" t="s">
        <v>58</v>
      </c>
      <c r="E23" s="19" t="s">
        <v>13</v>
      </c>
      <c r="F23" s="19"/>
      <c r="G23" s="30">
        <f>SUM(G24+G40)</f>
        <v>32019.167</v>
      </c>
    </row>
    <row r="24" spans="1:7" s="29" customFormat="1" ht="51">
      <c r="A24" s="31" t="s">
        <v>14</v>
      </c>
      <c r="B24" s="32"/>
      <c r="C24" s="32" t="s">
        <v>41</v>
      </c>
      <c r="D24" s="32" t="s">
        <v>58</v>
      </c>
      <c r="E24" s="32" t="s">
        <v>15</v>
      </c>
      <c r="F24" s="32"/>
      <c r="G24" s="33">
        <f>SUM(G25)</f>
        <v>29986.917</v>
      </c>
    </row>
    <row r="25" spans="1:7" s="29" customFormat="1" ht="13.5">
      <c r="A25" s="34" t="s">
        <v>16</v>
      </c>
      <c r="B25" s="19"/>
      <c r="C25" s="16" t="s">
        <v>41</v>
      </c>
      <c r="D25" s="16" t="s">
        <v>58</v>
      </c>
      <c r="E25" s="16" t="s">
        <v>17</v>
      </c>
      <c r="F25" s="19"/>
      <c r="G25" s="35">
        <f>SUM(G26+G34+G37)</f>
        <v>29986.917</v>
      </c>
    </row>
    <row r="26" spans="1:7" s="21" customFormat="1" ht="12.75">
      <c r="A26" s="34" t="s">
        <v>186</v>
      </c>
      <c r="B26" s="16"/>
      <c r="C26" s="16" t="s">
        <v>41</v>
      </c>
      <c r="D26" s="16" t="s">
        <v>58</v>
      </c>
      <c r="E26" s="16" t="s">
        <v>253</v>
      </c>
      <c r="F26" s="19"/>
      <c r="G26" s="35">
        <f>G27+G29+G31</f>
        <v>29427.387000000002</v>
      </c>
    </row>
    <row r="27" spans="1:7" s="21" customFormat="1" ht="63.75">
      <c r="A27" s="36" t="s">
        <v>254</v>
      </c>
      <c r="B27" s="16"/>
      <c r="C27" s="16" t="s">
        <v>41</v>
      </c>
      <c r="D27" s="16" t="s">
        <v>58</v>
      </c>
      <c r="E27" s="16" t="s">
        <v>253</v>
      </c>
      <c r="F27" s="16" t="s">
        <v>189</v>
      </c>
      <c r="G27" s="35">
        <f>G28</f>
        <v>23014.289</v>
      </c>
    </row>
    <row r="28" spans="1:7" s="21" customFormat="1" ht="25.5">
      <c r="A28" s="36" t="s">
        <v>190</v>
      </c>
      <c r="B28" s="16"/>
      <c r="C28" s="16" t="s">
        <v>41</v>
      </c>
      <c r="D28" s="16" t="s">
        <v>58</v>
      </c>
      <c r="E28" s="16" t="s">
        <v>253</v>
      </c>
      <c r="F28" s="16" t="s">
        <v>191</v>
      </c>
      <c r="G28" s="35">
        <v>23014.289</v>
      </c>
    </row>
    <row r="29" spans="1:7" s="21" customFormat="1" ht="25.5">
      <c r="A29" s="36" t="s">
        <v>42</v>
      </c>
      <c r="B29" s="16"/>
      <c r="C29" s="16" t="s">
        <v>41</v>
      </c>
      <c r="D29" s="16" t="s">
        <v>58</v>
      </c>
      <c r="E29" s="16" t="s">
        <v>253</v>
      </c>
      <c r="F29" s="16" t="s">
        <v>182</v>
      </c>
      <c r="G29" s="35">
        <f>G30</f>
        <v>6210.698</v>
      </c>
    </row>
    <row r="30" spans="1:8" s="21" customFormat="1" ht="25.5">
      <c r="A30" s="36" t="s">
        <v>183</v>
      </c>
      <c r="B30" s="16"/>
      <c r="C30" s="16" t="s">
        <v>41</v>
      </c>
      <c r="D30" s="16" t="s">
        <v>58</v>
      </c>
      <c r="E30" s="16" t="s">
        <v>253</v>
      </c>
      <c r="F30" s="16" t="s">
        <v>184</v>
      </c>
      <c r="G30" s="35">
        <v>6210.698</v>
      </c>
      <c r="H30" s="37"/>
    </row>
    <row r="31" spans="1:7" s="17" customFormat="1" ht="15" customHeight="1">
      <c r="A31" s="36" t="s">
        <v>44</v>
      </c>
      <c r="B31" s="16"/>
      <c r="C31" s="16" t="s">
        <v>41</v>
      </c>
      <c r="D31" s="16" t="s">
        <v>58</v>
      </c>
      <c r="E31" s="16" t="s">
        <v>253</v>
      </c>
      <c r="F31" s="16" t="s">
        <v>193</v>
      </c>
      <c r="G31" s="35">
        <f>G32+G33</f>
        <v>202.4</v>
      </c>
    </row>
    <row r="32" spans="1:7" s="17" customFormat="1" ht="0.75" customHeight="1" hidden="1">
      <c r="A32" s="36" t="s">
        <v>351</v>
      </c>
      <c r="B32" s="16"/>
      <c r="C32" s="16" t="s">
        <v>41</v>
      </c>
      <c r="D32" s="16" t="s">
        <v>58</v>
      </c>
      <c r="E32" s="16" t="s">
        <v>253</v>
      </c>
      <c r="F32" s="16" t="s">
        <v>350</v>
      </c>
      <c r="G32" s="35">
        <v>0</v>
      </c>
    </row>
    <row r="33" spans="1:7" s="17" customFormat="1" ht="12.75">
      <c r="A33" s="36" t="s">
        <v>194</v>
      </c>
      <c r="B33" s="16"/>
      <c r="C33" s="16" t="s">
        <v>41</v>
      </c>
      <c r="D33" s="16" t="s">
        <v>58</v>
      </c>
      <c r="E33" s="16" t="s">
        <v>253</v>
      </c>
      <c r="F33" s="16" t="s">
        <v>195</v>
      </c>
      <c r="G33" s="35">
        <v>202.4</v>
      </c>
    </row>
    <row r="34" spans="1:7" s="17" customFormat="1" ht="38.25">
      <c r="A34" s="38" t="s">
        <v>255</v>
      </c>
      <c r="B34" s="16"/>
      <c r="C34" s="16" t="s">
        <v>41</v>
      </c>
      <c r="D34" s="16" t="s">
        <v>58</v>
      </c>
      <c r="E34" s="16" t="s">
        <v>21</v>
      </c>
      <c r="F34" s="16"/>
      <c r="G34" s="35">
        <f>SUM(G36)</f>
        <v>65.93</v>
      </c>
    </row>
    <row r="35" spans="1:7" s="17" customFormat="1" ht="12.75">
      <c r="A35" s="36" t="s">
        <v>256</v>
      </c>
      <c r="B35" s="16"/>
      <c r="C35" s="16" t="s">
        <v>41</v>
      </c>
      <c r="D35" s="16" t="s">
        <v>58</v>
      </c>
      <c r="E35" s="16" t="s">
        <v>21</v>
      </c>
      <c r="F35" s="39" t="s">
        <v>197</v>
      </c>
      <c r="G35" s="35">
        <f>G36</f>
        <v>65.93</v>
      </c>
    </row>
    <row r="36" spans="1:7" s="17" customFormat="1" ht="12.75">
      <c r="A36" s="36" t="s">
        <v>198</v>
      </c>
      <c r="B36" s="16"/>
      <c r="C36" s="16" t="s">
        <v>41</v>
      </c>
      <c r="D36" s="16" t="s">
        <v>58</v>
      </c>
      <c r="E36" s="16" t="s">
        <v>21</v>
      </c>
      <c r="F36" s="39" t="s">
        <v>5</v>
      </c>
      <c r="G36" s="35">
        <v>65.93</v>
      </c>
    </row>
    <row r="37" spans="1:7" s="17" customFormat="1" ht="38.25">
      <c r="A37" s="38" t="s">
        <v>199</v>
      </c>
      <c r="B37" s="16"/>
      <c r="C37" s="16" t="s">
        <v>41</v>
      </c>
      <c r="D37" s="16" t="s">
        <v>58</v>
      </c>
      <c r="E37" s="16" t="s">
        <v>257</v>
      </c>
      <c r="F37" s="16"/>
      <c r="G37" s="35">
        <f>SUM(G39)</f>
        <v>493.6</v>
      </c>
    </row>
    <row r="38" spans="1:7" s="17" customFormat="1" ht="12.75">
      <c r="A38" s="36" t="s">
        <v>256</v>
      </c>
      <c r="B38" s="16"/>
      <c r="C38" s="16" t="s">
        <v>41</v>
      </c>
      <c r="D38" s="16" t="s">
        <v>58</v>
      </c>
      <c r="E38" s="16" t="s">
        <v>257</v>
      </c>
      <c r="F38" s="16" t="s">
        <v>197</v>
      </c>
      <c r="G38" s="35">
        <f>G39</f>
        <v>493.6</v>
      </c>
    </row>
    <row r="39" spans="1:7" s="17" customFormat="1" ht="12.75">
      <c r="A39" s="36" t="s">
        <v>198</v>
      </c>
      <c r="B39" s="16"/>
      <c r="C39" s="16" t="s">
        <v>41</v>
      </c>
      <c r="D39" s="16" t="s">
        <v>58</v>
      </c>
      <c r="E39" s="16" t="s">
        <v>257</v>
      </c>
      <c r="F39" s="16" t="s">
        <v>5</v>
      </c>
      <c r="G39" s="35">
        <v>493.6</v>
      </c>
    </row>
    <row r="40" spans="1:7" s="21" customFormat="1" ht="51">
      <c r="A40" s="31" t="s">
        <v>201</v>
      </c>
      <c r="B40" s="32"/>
      <c r="C40" s="32" t="s">
        <v>41</v>
      </c>
      <c r="D40" s="32" t="s">
        <v>58</v>
      </c>
      <c r="E40" s="32" t="s">
        <v>202</v>
      </c>
      <c r="F40" s="27"/>
      <c r="G40" s="33">
        <f>G41</f>
        <v>2032.25</v>
      </c>
    </row>
    <row r="41" spans="1:7" s="21" customFormat="1" ht="12.75">
      <c r="A41" s="34" t="s">
        <v>16</v>
      </c>
      <c r="B41" s="16"/>
      <c r="C41" s="16" t="s">
        <v>41</v>
      </c>
      <c r="D41" s="16" t="s">
        <v>58</v>
      </c>
      <c r="E41" s="16" t="s">
        <v>203</v>
      </c>
      <c r="F41" s="19"/>
      <c r="G41" s="35">
        <f>SUM(G42)</f>
        <v>2032.25</v>
      </c>
    </row>
    <row r="42" spans="1:7" s="21" customFormat="1" ht="38.25">
      <c r="A42" s="34" t="s">
        <v>204</v>
      </c>
      <c r="B42" s="16"/>
      <c r="C42" s="16" t="s">
        <v>41</v>
      </c>
      <c r="D42" s="16" t="s">
        <v>58</v>
      </c>
      <c r="E42" s="16" t="s">
        <v>205</v>
      </c>
      <c r="F42" s="19"/>
      <c r="G42" s="35">
        <f>SUM(G44)</f>
        <v>2032.25</v>
      </c>
    </row>
    <row r="43" spans="1:7" s="17" customFormat="1" ht="63.75">
      <c r="A43" s="36" t="s">
        <v>254</v>
      </c>
      <c r="B43" s="16"/>
      <c r="C43" s="16" t="s">
        <v>41</v>
      </c>
      <c r="D43" s="16" t="s">
        <v>58</v>
      </c>
      <c r="E43" s="16" t="s">
        <v>205</v>
      </c>
      <c r="F43" s="16" t="s">
        <v>189</v>
      </c>
      <c r="G43" s="35">
        <f>G44</f>
        <v>2032.25</v>
      </c>
    </row>
    <row r="44" spans="1:7" s="17" customFormat="1" ht="25.5">
      <c r="A44" s="36" t="s">
        <v>190</v>
      </c>
      <c r="B44" s="16"/>
      <c r="C44" s="16" t="s">
        <v>41</v>
      </c>
      <c r="D44" s="16" t="s">
        <v>58</v>
      </c>
      <c r="E44" s="16" t="s">
        <v>205</v>
      </c>
      <c r="F44" s="16" t="s">
        <v>191</v>
      </c>
      <c r="G44" s="35">
        <v>2032.25</v>
      </c>
    </row>
    <row r="45" spans="1:7" s="17" customFormat="1" ht="40.5">
      <c r="A45" s="26" t="s">
        <v>7</v>
      </c>
      <c r="B45" s="27"/>
      <c r="C45" s="27" t="s">
        <v>41</v>
      </c>
      <c r="D45" s="27" t="s">
        <v>200</v>
      </c>
      <c r="E45" s="27"/>
      <c r="F45" s="27"/>
      <c r="G45" s="28">
        <f>G46</f>
        <v>709.998</v>
      </c>
    </row>
    <row r="46" spans="1:7" s="17" customFormat="1" ht="38.25">
      <c r="A46" s="18" t="s">
        <v>258</v>
      </c>
      <c r="B46" s="19"/>
      <c r="C46" s="19" t="s">
        <v>41</v>
      </c>
      <c r="D46" s="19" t="s">
        <v>200</v>
      </c>
      <c r="E46" s="19" t="s">
        <v>13</v>
      </c>
      <c r="F46" s="19"/>
      <c r="G46" s="30">
        <f>G49</f>
        <v>709.998</v>
      </c>
    </row>
    <row r="47" spans="1:7" s="17" customFormat="1" ht="51">
      <c r="A47" s="31" t="s">
        <v>14</v>
      </c>
      <c r="B47" s="27"/>
      <c r="C47" s="32" t="s">
        <v>41</v>
      </c>
      <c r="D47" s="32" t="s">
        <v>200</v>
      </c>
      <c r="E47" s="32" t="s">
        <v>15</v>
      </c>
      <c r="F47" s="27"/>
      <c r="G47" s="33">
        <f>SUM(G48)</f>
        <v>709.998</v>
      </c>
    </row>
    <row r="48" spans="1:7" s="17" customFormat="1" ht="12.75">
      <c r="A48" s="34" t="s">
        <v>16</v>
      </c>
      <c r="B48" s="19"/>
      <c r="C48" s="16" t="s">
        <v>41</v>
      </c>
      <c r="D48" s="16" t="s">
        <v>200</v>
      </c>
      <c r="E48" s="16" t="s">
        <v>17</v>
      </c>
      <c r="F48" s="19"/>
      <c r="G48" s="35">
        <f>SUM(G49)</f>
        <v>709.998</v>
      </c>
    </row>
    <row r="49" spans="1:7" s="17" customFormat="1" ht="38.25">
      <c r="A49" s="38" t="s">
        <v>8</v>
      </c>
      <c r="B49" s="40"/>
      <c r="C49" s="16" t="s">
        <v>41</v>
      </c>
      <c r="D49" s="16" t="s">
        <v>200</v>
      </c>
      <c r="E49" s="16" t="s">
        <v>19</v>
      </c>
      <c r="F49" s="16"/>
      <c r="G49" s="35">
        <f>G51</f>
        <v>709.998</v>
      </c>
    </row>
    <row r="50" spans="1:7" s="17" customFormat="1" ht="12.75">
      <c r="A50" s="36" t="s">
        <v>256</v>
      </c>
      <c r="B50" s="16"/>
      <c r="C50" s="16" t="s">
        <v>41</v>
      </c>
      <c r="D50" s="16" t="s">
        <v>200</v>
      </c>
      <c r="E50" s="16" t="s">
        <v>19</v>
      </c>
      <c r="F50" s="16" t="s">
        <v>197</v>
      </c>
      <c r="G50" s="35">
        <f>G51</f>
        <v>709.998</v>
      </c>
    </row>
    <row r="51" spans="1:7" s="17" customFormat="1" ht="12.75">
      <c r="A51" s="36" t="s">
        <v>198</v>
      </c>
      <c r="B51" s="16"/>
      <c r="C51" s="16" t="s">
        <v>41</v>
      </c>
      <c r="D51" s="16" t="s">
        <v>200</v>
      </c>
      <c r="E51" s="16" t="s">
        <v>19</v>
      </c>
      <c r="F51" s="16" t="s">
        <v>5</v>
      </c>
      <c r="G51" s="35">
        <v>709.998</v>
      </c>
    </row>
    <row r="52" spans="1:7" s="29" customFormat="1" ht="13.5" hidden="1">
      <c r="A52" s="26" t="s">
        <v>313</v>
      </c>
      <c r="B52" s="27" t="s">
        <v>334</v>
      </c>
      <c r="C52" s="27" t="s">
        <v>41</v>
      </c>
      <c r="D52" s="27" t="s">
        <v>86</v>
      </c>
      <c r="E52" s="27"/>
      <c r="F52" s="27"/>
      <c r="G52" s="28">
        <f>G53</f>
        <v>0</v>
      </c>
    </row>
    <row r="53" spans="1:7" s="29" customFormat="1" ht="38.25" hidden="1">
      <c r="A53" s="172" t="s">
        <v>338</v>
      </c>
      <c r="B53" s="19"/>
      <c r="C53" s="19" t="s">
        <v>41</v>
      </c>
      <c r="D53" s="19" t="s">
        <v>86</v>
      </c>
      <c r="E53" s="19" t="s">
        <v>215</v>
      </c>
      <c r="F53" s="19"/>
      <c r="G53" s="30">
        <f>G54</f>
        <v>0</v>
      </c>
    </row>
    <row r="54" spans="1:7" s="29" customFormat="1" ht="13.5" hidden="1">
      <c r="A54" s="31" t="s">
        <v>16</v>
      </c>
      <c r="B54" s="27"/>
      <c r="C54" s="32" t="s">
        <v>41</v>
      </c>
      <c r="D54" s="32" t="s">
        <v>86</v>
      </c>
      <c r="E54" s="32" t="s">
        <v>216</v>
      </c>
      <c r="F54" s="27"/>
      <c r="G54" s="33">
        <f>SUM(G55)</f>
        <v>0</v>
      </c>
    </row>
    <row r="55" spans="1:7" s="29" customFormat="1" ht="13.5" hidden="1">
      <c r="A55" s="34" t="s">
        <v>16</v>
      </c>
      <c r="B55" s="19"/>
      <c r="C55" s="16" t="s">
        <v>41</v>
      </c>
      <c r="D55" s="16" t="s">
        <v>86</v>
      </c>
      <c r="E55" s="16" t="s">
        <v>217</v>
      </c>
      <c r="F55" s="19"/>
      <c r="G55" s="35">
        <f>SUM(G56)</f>
        <v>0</v>
      </c>
    </row>
    <row r="56" spans="1:7" s="29" customFormat="1" ht="25.5" hidden="1">
      <c r="A56" s="34" t="s">
        <v>337</v>
      </c>
      <c r="B56" s="16"/>
      <c r="C56" s="16" t="s">
        <v>41</v>
      </c>
      <c r="D56" s="16" t="s">
        <v>86</v>
      </c>
      <c r="E56" s="16" t="s">
        <v>312</v>
      </c>
      <c r="F56" s="19"/>
      <c r="G56" s="35">
        <f>G58</f>
        <v>0</v>
      </c>
    </row>
    <row r="57" spans="1:7" s="29" customFormat="1" ht="13.5" hidden="1">
      <c r="A57" s="36" t="s">
        <v>2</v>
      </c>
      <c r="B57" s="16"/>
      <c r="C57" s="16" t="s">
        <v>41</v>
      </c>
      <c r="D57" s="16" t="s">
        <v>86</v>
      </c>
      <c r="E57" s="16" t="s">
        <v>312</v>
      </c>
      <c r="F57" s="16" t="s">
        <v>193</v>
      </c>
      <c r="G57" s="35">
        <f>G58</f>
        <v>0</v>
      </c>
    </row>
    <row r="58" spans="1:7" s="29" customFormat="1" ht="13.5" hidden="1">
      <c r="A58" s="36" t="s">
        <v>336</v>
      </c>
      <c r="B58" s="16"/>
      <c r="C58" s="16" t="s">
        <v>41</v>
      </c>
      <c r="D58" s="16" t="s">
        <v>86</v>
      </c>
      <c r="E58" s="16" t="s">
        <v>312</v>
      </c>
      <c r="F58" s="16" t="s">
        <v>335</v>
      </c>
      <c r="G58" s="35">
        <v>0</v>
      </c>
    </row>
    <row r="59" spans="1:7" s="29" customFormat="1" ht="13.5">
      <c r="A59" s="26" t="s">
        <v>222</v>
      </c>
      <c r="B59" s="27"/>
      <c r="C59" s="27" t="s">
        <v>41</v>
      </c>
      <c r="D59" s="27" t="s">
        <v>40</v>
      </c>
      <c r="E59" s="27"/>
      <c r="F59" s="27"/>
      <c r="G59" s="28">
        <f>G60</f>
        <v>1000</v>
      </c>
    </row>
    <row r="60" spans="1:7" s="29" customFormat="1" ht="38.25">
      <c r="A60" s="41" t="s">
        <v>259</v>
      </c>
      <c r="B60" s="19"/>
      <c r="C60" s="19" t="s">
        <v>41</v>
      </c>
      <c r="D60" s="19" t="s">
        <v>40</v>
      </c>
      <c r="E60" s="19" t="s">
        <v>215</v>
      </c>
      <c r="F60" s="19"/>
      <c r="G60" s="30">
        <f>G61</f>
        <v>1000</v>
      </c>
    </row>
    <row r="61" spans="1:7" s="29" customFormat="1" ht="13.5">
      <c r="A61" s="42" t="s">
        <v>16</v>
      </c>
      <c r="B61" s="27"/>
      <c r="C61" s="32" t="s">
        <v>41</v>
      </c>
      <c r="D61" s="32" t="s">
        <v>40</v>
      </c>
      <c r="E61" s="32" t="s">
        <v>216</v>
      </c>
      <c r="F61" s="27"/>
      <c r="G61" s="33">
        <f>SUM(G62)</f>
        <v>1000</v>
      </c>
    </row>
    <row r="62" spans="1:7" s="29" customFormat="1" ht="13.5">
      <c r="A62" s="43" t="s">
        <v>16</v>
      </c>
      <c r="B62" s="19"/>
      <c r="C62" s="16" t="s">
        <v>41</v>
      </c>
      <c r="D62" s="16" t="s">
        <v>40</v>
      </c>
      <c r="E62" s="16" t="s">
        <v>217</v>
      </c>
      <c r="F62" s="19"/>
      <c r="G62" s="35">
        <f>SUM(G63)</f>
        <v>1000</v>
      </c>
    </row>
    <row r="63" spans="1:7" s="29" customFormat="1" ht="38.25">
      <c r="A63" s="34" t="s">
        <v>218</v>
      </c>
      <c r="B63" s="16"/>
      <c r="C63" s="16" t="s">
        <v>41</v>
      </c>
      <c r="D63" s="16" t="s">
        <v>40</v>
      </c>
      <c r="E63" s="16" t="s">
        <v>219</v>
      </c>
      <c r="F63" s="19"/>
      <c r="G63" s="35">
        <f>G65</f>
        <v>1000</v>
      </c>
    </row>
    <row r="64" spans="1:7" s="29" customFormat="1" ht="13.5">
      <c r="A64" s="36" t="s">
        <v>44</v>
      </c>
      <c r="B64" s="16"/>
      <c r="C64" s="16" t="s">
        <v>41</v>
      </c>
      <c r="D64" s="16" t="s">
        <v>40</v>
      </c>
      <c r="E64" s="16" t="s">
        <v>219</v>
      </c>
      <c r="F64" s="16" t="s">
        <v>193</v>
      </c>
      <c r="G64" s="35">
        <v>1000</v>
      </c>
    </row>
    <row r="65" spans="1:7" s="29" customFormat="1" ht="13.5">
      <c r="A65" s="36" t="s">
        <v>220</v>
      </c>
      <c r="B65" s="16"/>
      <c r="C65" s="16" t="s">
        <v>41</v>
      </c>
      <c r="D65" s="16" t="s">
        <v>40</v>
      </c>
      <c r="E65" s="16" t="s">
        <v>219</v>
      </c>
      <c r="F65" s="16" t="s">
        <v>221</v>
      </c>
      <c r="G65" s="35">
        <v>1000</v>
      </c>
    </row>
    <row r="66" spans="1:7" s="29" customFormat="1" ht="13.5">
      <c r="A66" s="26" t="s">
        <v>212</v>
      </c>
      <c r="B66" s="27"/>
      <c r="C66" s="27" t="s">
        <v>41</v>
      </c>
      <c r="D66" s="27" t="s">
        <v>213</v>
      </c>
      <c r="E66" s="27"/>
      <c r="F66" s="27"/>
      <c r="G66" s="28">
        <f>G67+G78</f>
        <v>6669.52</v>
      </c>
    </row>
    <row r="67" spans="1:7" s="29" customFormat="1" ht="25.5">
      <c r="A67" s="18" t="s">
        <v>206</v>
      </c>
      <c r="B67" s="19"/>
      <c r="C67" s="19" t="s">
        <v>41</v>
      </c>
      <c r="D67" s="19" t="s">
        <v>213</v>
      </c>
      <c r="E67" s="19" t="s">
        <v>207</v>
      </c>
      <c r="F67" s="19"/>
      <c r="G67" s="30">
        <f>G68</f>
        <v>6669.52</v>
      </c>
    </row>
    <row r="68" spans="1:7" s="29" customFormat="1" ht="13.5">
      <c r="A68" s="42" t="s">
        <v>16</v>
      </c>
      <c r="B68" s="32"/>
      <c r="C68" s="32" t="s">
        <v>41</v>
      </c>
      <c r="D68" s="32" t="s">
        <v>213</v>
      </c>
      <c r="E68" s="32" t="s">
        <v>208</v>
      </c>
      <c r="F68" s="32"/>
      <c r="G68" s="33">
        <f>SUM(G69)</f>
        <v>6669.52</v>
      </c>
    </row>
    <row r="69" spans="1:7" s="29" customFormat="1" ht="13.5">
      <c r="A69" s="43" t="s">
        <v>16</v>
      </c>
      <c r="B69" s="16"/>
      <c r="C69" s="16" t="s">
        <v>41</v>
      </c>
      <c r="D69" s="16" t="s">
        <v>213</v>
      </c>
      <c r="E69" s="16" t="s">
        <v>209</v>
      </c>
      <c r="F69" s="16"/>
      <c r="G69" s="35">
        <f>SUM(G70)</f>
        <v>6669.52</v>
      </c>
    </row>
    <row r="70" spans="1:7" s="29" customFormat="1" ht="13.5">
      <c r="A70" s="34" t="s">
        <v>210</v>
      </c>
      <c r="B70" s="16"/>
      <c r="C70" s="16" t="s">
        <v>41</v>
      </c>
      <c r="D70" s="16" t="s">
        <v>213</v>
      </c>
      <c r="E70" s="16" t="s">
        <v>211</v>
      </c>
      <c r="F70" s="16"/>
      <c r="G70" s="35">
        <f>G71+G75+G73</f>
        <v>6669.52</v>
      </c>
    </row>
    <row r="71" spans="1:7" s="29" customFormat="1" ht="25.5">
      <c r="A71" s="36" t="s">
        <v>42</v>
      </c>
      <c r="B71" s="16"/>
      <c r="C71" s="16" t="s">
        <v>41</v>
      </c>
      <c r="D71" s="16" t="s">
        <v>213</v>
      </c>
      <c r="E71" s="16" t="s">
        <v>211</v>
      </c>
      <c r="F71" s="16" t="s">
        <v>182</v>
      </c>
      <c r="G71" s="35">
        <f>G72</f>
        <v>6234.52</v>
      </c>
    </row>
    <row r="72" spans="1:8" s="29" customFormat="1" ht="25.5">
      <c r="A72" s="36" t="s">
        <v>183</v>
      </c>
      <c r="B72" s="16"/>
      <c r="C72" s="16" t="s">
        <v>41</v>
      </c>
      <c r="D72" s="16" t="s">
        <v>213</v>
      </c>
      <c r="E72" s="16" t="s">
        <v>211</v>
      </c>
      <c r="F72" s="16" t="s">
        <v>184</v>
      </c>
      <c r="G72" s="35">
        <f>6014.52-85+305</f>
        <v>6234.52</v>
      </c>
      <c r="H72" s="44"/>
    </row>
    <row r="73" spans="1:8" s="29" customFormat="1" ht="13.5">
      <c r="A73" s="36" t="s">
        <v>67</v>
      </c>
      <c r="B73" s="16"/>
      <c r="C73" s="16" t="s">
        <v>41</v>
      </c>
      <c r="D73" s="16" t="s">
        <v>213</v>
      </c>
      <c r="E73" s="16" t="s">
        <v>211</v>
      </c>
      <c r="F73" s="16" t="s">
        <v>241</v>
      </c>
      <c r="G73" s="35">
        <f>G74</f>
        <v>85</v>
      </c>
      <c r="H73" s="44"/>
    </row>
    <row r="74" spans="1:8" s="29" customFormat="1" ht="32.25" customHeight="1">
      <c r="A74" s="36" t="s">
        <v>374</v>
      </c>
      <c r="B74" s="16"/>
      <c r="C74" s="16" t="s">
        <v>41</v>
      </c>
      <c r="D74" s="16" t="s">
        <v>213</v>
      </c>
      <c r="E74" s="16" t="s">
        <v>211</v>
      </c>
      <c r="F74" s="16" t="s">
        <v>373</v>
      </c>
      <c r="G74" s="35">
        <v>85</v>
      </c>
      <c r="H74" s="44"/>
    </row>
    <row r="75" spans="1:8" s="29" customFormat="1" ht="18" customHeight="1">
      <c r="A75" s="36" t="s">
        <v>44</v>
      </c>
      <c r="B75" s="16"/>
      <c r="C75" s="16" t="s">
        <v>41</v>
      </c>
      <c r="D75" s="16" t="s">
        <v>213</v>
      </c>
      <c r="E75" s="16" t="s">
        <v>211</v>
      </c>
      <c r="F75" s="16" t="s">
        <v>193</v>
      </c>
      <c r="G75" s="35">
        <f>G76+G77</f>
        <v>350</v>
      </c>
      <c r="H75" s="44"/>
    </row>
    <row r="76" spans="1:7" s="29" customFormat="1" ht="4.5" customHeight="1" hidden="1">
      <c r="A76" s="36" t="s">
        <v>351</v>
      </c>
      <c r="B76" s="16"/>
      <c r="C76" s="16" t="s">
        <v>41</v>
      </c>
      <c r="D76" s="16" t="s">
        <v>213</v>
      </c>
      <c r="E76" s="16" t="s">
        <v>211</v>
      </c>
      <c r="F76" s="16" t="s">
        <v>350</v>
      </c>
      <c r="G76" s="35">
        <v>0</v>
      </c>
    </row>
    <row r="77" spans="1:7" s="29" customFormat="1" ht="17.25" customHeight="1">
      <c r="A77" s="36" t="s">
        <v>194</v>
      </c>
      <c r="B77" s="16"/>
      <c r="C77" s="16" t="s">
        <v>41</v>
      </c>
      <c r="D77" s="16" t="s">
        <v>213</v>
      </c>
      <c r="E77" s="16" t="s">
        <v>211</v>
      </c>
      <c r="F77" s="16" t="s">
        <v>195</v>
      </c>
      <c r="G77" s="35">
        <v>350</v>
      </c>
    </row>
    <row r="78" spans="1:7" s="29" customFormat="1" ht="38.25" hidden="1">
      <c r="A78" s="41" t="s">
        <v>259</v>
      </c>
      <c r="B78" s="19"/>
      <c r="C78" s="19" t="s">
        <v>41</v>
      </c>
      <c r="D78" s="19" t="s">
        <v>213</v>
      </c>
      <c r="E78" s="19" t="s">
        <v>215</v>
      </c>
      <c r="F78" s="19"/>
      <c r="G78" s="30">
        <f>G79</f>
        <v>0</v>
      </c>
    </row>
    <row r="79" spans="1:7" s="29" customFormat="1" ht="13.5" hidden="1">
      <c r="A79" s="42" t="s">
        <v>16</v>
      </c>
      <c r="B79" s="27"/>
      <c r="C79" s="32" t="s">
        <v>41</v>
      </c>
      <c r="D79" s="32" t="s">
        <v>213</v>
      </c>
      <c r="E79" s="32" t="s">
        <v>216</v>
      </c>
      <c r="F79" s="27"/>
      <c r="G79" s="33">
        <f>SUM(G80)</f>
        <v>0</v>
      </c>
    </row>
    <row r="80" spans="1:7" s="29" customFormat="1" ht="13.5" hidden="1">
      <c r="A80" s="43" t="s">
        <v>16</v>
      </c>
      <c r="B80" s="27"/>
      <c r="C80" s="16" t="s">
        <v>41</v>
      </c>
      <c r="D80" s="16" t="s">
        <v>213</v>
      </c>
      <c r="E80" s="16" t="s">
        <v>217</v>
      </c>
      <c r="F80" s="19"/>
      <c r="G80" s="35">
        <f>G81</f>
        <v>0</v>
      </c>
    </row>
    <row r="81" spans="1:7" s="29" customFormat="1" ht="25.5" hidden="1">
      <c r="A81" s="43" t="s">
        <v>353</v>
      </c>
      <c r="B81" s="27"/>
      <c r="C81" s="16" t="s">
        <v>41</v>
      </c>
      <c r="D81" s="16" t="s">
        <v>213</v>
      </c>
      <c r="E81" s="16" t="s">
        <v>352</v>
      </c>
      <c r="F81" s="16"/>
      <c r="G81" s="35">
        <v>0</v>
      </c>
    </row>
    <row r="82" spans="1:7" s="29" customFormat="1" ht="63.75" hidden="1">
      <c r="A82" s="36" t="s">
        <v>254</v>
      </c>
      <c r="B82" s="16"/>
      <c r="C82" s="16" t="s">
        <v>41</v>
      </c>
      <c r="D82" s="16" t="s">
        <v>213</v>
      </c>
      <c r="E82" s="16" t="s">
        <v>352</v>
      </c>
      <c r="F82" s="16" t="s">
        <v>189</v>
      </c>
      <c r="G82" s="35">
        <f>G83</f>
        <v>0</v>
      </c>
    </row>
    <row r="83" spans="1:7" s="29" customFormat="1" ht="25.5" hidden="1">
      <c r="A83" s="36" t="s">
        <v>190</v>
      </c>
      <c r="B83" s="16"/>
      <c r="C83" s="16" t="s">
        <v>41</v>
      </c>
      <c r="D83" s="16" t="s">
        <v>213</v>
      </c>
      <c r="E83" s="16" t="s">
        <v>352</v>
      </c>
      <c r="F83" s="16" t="s">
        <v>191</v>
      </c>
      <c r="G83" s="35">
        <v>0</v>
      </c>
    </row>
    <row r="84" spans="1:7" s="29" customFormat="1" ht="13.5">
      <c r="A84" s="45" t="s">
        <v>260</v>
      </c>
      <c r="B84" s="24"/>
      <c r="C84" s="46" t="s">
        <v>150</v>
      </c>
      <c r="D84" s="47"/>
      <c r="E84" s="24"/>
      <c r="F84" s="24"/>
      <c r="G84" s="25">
        <f aca="true" t="shared" si="0" ref="G84:G92">G85</f>
        <v>1335.8</v>
      </c>
    </row>
    <row r="85" spans="1:7" s="29" customFormat="1" ht="13.5">
      <c r="A85" s="48" t="s">
        <v>225</v>
      </c>
      <c r="B85" s="32"/>
      <c r="C85" s="49" t="s">
        <v>150</v>
      </c>
      <c r="D85" s="49" t="s">
        <v>70</v>
      </c>
      <c r="E85" s="27"/>
      <c r="F85" s="27"/>
      <c r="G85" s="28">
        <f t="shared" si="0"/>
        <v>1335.8</v>
      </c>
    </row>
    <row r="86" spans="1:7" s="29" customFormat="1" ht="38.25">
      <c r="A86" s="50" t="s">
        <v>261</v>
      </c>
      <c r="B86" s="16"/>
      <c r="C86" s="51" t="s">
        <v>150</v>
      </c>
      <c r="D86" s="51" t="s">
        <v>70</v>
      </c>
      <c r="E86" s="19" t="s">
        <v>215</v>
      </c>
      <c r="F86" s="19"/>
      <c r="G86" s="30">
        <f t="shared" si="0"/>
        <v>1335.8</v>
      </c>
    </row>
    <row r="87" spans="1:7" s="29" customFormat="1" ht="13.5">
      <c r="A87" s="42" t="s">
        <v>16</v>
      </c>
      <c r="B87" s="32"/>
      <c r="C87" s="52" t="s">
        <v>150</v>
      </c>
      <c r="D87" s="52" t="s">
        <v>70</v>
      </c>
      <c r="E87" s="32" t="s">
        <v>216</v>
      </c>
      <c r="F87" s="27"/>
      <c r="G87" s="33">
        <f t="shared" si="0"/>
        <v>1335.8</v>
      </c>
    </row>
    <row r="88" spans="1:7" s="29" customFormat="1" ht="13.5">
      <c r="A88" s="43" t="s">
        <v>16</v>
      </c>
      <c r="B88" s="16"/>
      <c r="C88" s="53" t="s">
        <v>150</v>
      </c>
      <c r="D88" s="53" t="s">
        <v>70</v>
      </c>
      <c r="E88" s="16" t="s">
        <v>217</v>
      </c>
      <c r="F88" s="19"/>
      <c r="G88" s="35">
        <f t="shared" si="0"/>
        <v>1335.8</v>
      </c>
    </row>
    <row r="89" spans="1:7" s="29" customFormat="1" ht="25.5">
      <c r="A89" s="34" t="s">
        <v>262</v>
      </c>
      <c r="B89" s="16"/>
      <c r="C89" s="16" t="s">
        <v>150</v>
      </c>
      <c r="D89" s="16" t="s">
        <v>70</v>
      </c>
      <c r="E89" s="16" t="s">
        <v>224</v>
      </c>
      <c r="F89" s="16"/>
      <c r="G89" s="35">
        <f>G90+G92</f>
        <v>1335.8</v>
      </c>
    </row>
    <row r="90" spans="1:7" s="29" customFormat="1" ht="63.75">
      <c r="A90" s="36" t="s">
        <v>254</v>
      </c>
      <c r="B90" s="16"/>
      <c r="C90" s="16" t="s">
        <v>150</v>
      </c>
      <c r="D90" s="16" t="s">
        <v>70</v>
      </c>
      <c r="E90" s="16" t="s">
        <v>224</v>
      </c>
      <c r="F90" s="16" t="s">
        <v>189</v>
      </c>
      <c r="G90" s="35">
        <f t="shared" si="0"/>
        <v>1318.767</v>
      </c>
    </row>
    <row r="91" spans="1:7" s="29" customFormat="1" ht="25.5">
      <c r="A91" s="36" t="s">
        <v>190</v>
      </c>
      <c r="B91" s="16"/>
      <c r="C91" s="16" t="s">
        <v>150</v>
      </c>
      <c r="D91" s="16" t="s">
        <v>70</v>
      </c>
      <c r="E91" s="16" t="s">
        <v>224</v>
      </c>
      <c r="F91" s="16" t="s">
        <v>191</v>
      </c>
      <c r="G91" s="35">
        <v>1318.767</v>
      </c>
    </row>
    <row r="92" spans="1:7" s="29" customFormat="1" ht="25.5">
      <c r="A92" s="130" t="s">
        <v>42</v>
      </c>
      <c r="B92" s="16"/>
      <c r="C92" s="16" t="s">
        <v>150</v>
      </c>
      <c r="D92" s="16" t="s">
        <v>70</v>
      </c>
      <c r="E92" s="16" t="s">
        <v>224</v>
      </c>
      <c r="F92" s="16" t="s">
        <v>182</v>
      </c>
      <c r="G92" s="35">
        <f t="shared" si="0"/>
        <v>17.033</v>
      </c>
    </row>
    <row r="93" spans="1:7" s="29" customFormat="1" ht="25.5">
      <c r="A93" s="36" t="s">
        <v>183</v>
      </c>
      <c r="B93" s="16"/>
      <c r="C93" s="16" t="s">
        <v>150</v>
      </c>
      <c r="D93" s="16" t="s">
        <v>70</v>
      </c>
      <c r="E93" s="16" t="s">
        <v>224</v>
      </c>
      <c r="F93" s="16" t="s">
        <v>184</v>
      </c>
      <c r="G93" s="35">
        <v>17.033</v>
      </c>
    </row>
    <row r="94" spans="1:7" s="55" customFormat="1" ht="27">
      <c r="A94" s="22" t="s">
        <v>263</v>
      </c>
      <c r="B94" s="23"/>
      <c r="C94" s="23" t="s">
        <v>70</v>
      </c>
      <c r="D94" s="23"/>
      <c r="E94" s="23"/>
      <c r="F94" s="23"/>
      <c r="G94" s="54">
        <f>G95+G112</f>
        <v>2507.707</v>
      </c>
    </row>
    <row r="95" spans="1:7" s="29" customFormat="1" ht="44.25" customHeight="1">
      <c r="A95" s="56" t="s">
        <v>114</v>
      </c>
      <c r="B95" s="57"/>
      <c r="C95" s="57" t="s">
        <v>70</v>
      </c>
      <c r="D95" s="57" t="s">
        <v>115</v>
      </c>
      <c r="E95" s="57"/>
      <c r="F95" s="57"/>
      <c r="G95" s="28">
        <f>G96+G106</f>
        <v>589.33</v>
      </c>
    </row>
    <row r="96" spans="1:7" s="21" customFormat="1" ht="38.25">
      <c r="A96" s="58" t="s">
        <v>264</v>
      </c>
      <c r="B96" s="59"/>
      <c r="C96" s="59" t="s">
        <v>70</v>
      </c>
      <c r="D96" s="59" t="s">
        <v>115</v>
      </c>
      <c r="E96" s="59" t="s">
        <v>107</v>
      </c>
      <c r="F96" s="59"/>
      <c r="G96" s="30">
        <f>G97</f>
        <v>589.33</v>
      </c>
    </row>
    <row r="97" spans="1:7" s="17" customFormat="1" ht="63.75">
      <c r="A97" s="60" t="s">
        <v>108</v>
      </c>
      <c r="B97" s="61"/>
      <c r="C97" s="61" t="s">
        <v>70</v>
      </c>
      <c r="D97" s="61" t="s">
        <v>115</v>
      </c>
      <c r="E97" s="61" t="s">
        <v>109</v>
      </c>
      <c r="F97" s="61"/>
      <c r="G97" s="33">
        <f>SUM(G98+G102)</f>
        <v>589.33</v>
      </c>
    </row>
    <row r="98" spans="1:7" s="17" customFormat="1" ht="38.25">
      <c r="A98" s="43" t="s">
        <v>110</v>
      </c>
      <c r="B98" s="61"/>
      <c r="C98" s="39" t="s">
        <v>70</v>
      </c>
      <c r="D98" s="39" t="s">
        <v>115</v>
      </c>
      <c r="E98" s="39" t="s">
        <v>111</v>
      </c>
      <c r="F98" s="61"/>
      <c r="G98" s="35">
        <f>SUM(G99)</f>
        <v>124.33</v>
      </c>
    </row>
    <row r="99" spans="1:7" s="17" customFormat="1" ht="25.5">
      <c r="A99" s="43" t="s">
        <v>265</v>
      </c>
      <c r="B99" s="39"/>
      <c r="C99" s="39" t="s">
        <v>70</v>
      </c>
      <c r="D99" s="39" t="s">
        <v>115</v>
      </c>
      <c r="E99" s="39" t="s">
        <v>266</v>
      </c>
      <c r="F99" s="39"/>
      <c r="G99" s="35">
        <f>G101</f>
        <v>124.33</v>
      </c>
    </row>
    <row r="100" spans="1:7" s="17" customFormat="1" ht="25.5">
      <c r="A100" s="36" t="s">
        <v>42</v>
      </c>
      <c r="B100" s="39"/>
      <c r="C100" s="39" t="s">
        <v>70</v>
      </c>
      <c r="D100" s="39" t="s">
        <v>115</v>
      </c>
      <c r="E100" s="39" t="s">
        <v>266</v>
      </c>
      <c r="F100" s="39" t="s">
        <v>182</v>
      </c>
      <c r="G100" s="35">
        <f>G101</f>
        <v>124.33</v>
      </c>
    </row>
    <row r="101" spans="1:7" s="17" customFormat="1" ht="25.5">
      <c r="A101" s="62" t="s">
        <v>183</v>
      </c>
      <c r="B101" s="39"/>
      <c r="C101" s="39" t="s">
        <v>70</v>
      </c>
      <c r="D101" s="39" t="s">
        <v>115</v>
      </c>
      <c r="E101" s="39" t="s">
        <v>266</v>
      </c>
      <c r="F101" s="39" t="s">
        <v>184</v>
      </c>
      <c r="G101" s="35">
        <v>124.33</v>
      </c>
    </row>
    <row r="102" spans="1:7" s="17" customFormat="1" ht="25.5">
      <c r="A102" s="43" t="s">
        <v>116</v>
      </c>
      <c r="B102" s="39"/>
      <c r="C102" s="39" t="s">
        <v>70</v>
      </c>
      <c r="D102" s="39" t="s">
        <v>115</v>
      </c>
      <c r="E102" s="39" t="s">
        <v>117</v>
      </c>
      <c r="F102" s="39"/>
      <c r="G102" s="35">
        <f>SUM(G103)</f>
        <v>465</v>
      </c>
    </row>
    <row r="103" spans="1:7" s="17" customFormat="1" ht="12.75">
      <c r="A103" s="43" t="s">
        <v>118</v>
      </c>
      <c r="B103" s="39"/>
      <c r="C103" s="39" t="s">
        <v>70</v>
      </c>
      <c r="D103" s="39" t="s">
        <v>115</v>
      </c>
      <c r="E103" s="39" t="s">
        <v>119</v>
      </c>
      <c r="F103" s="39"/>
      <c r="G103" s="35">
        <f>G105</f>
        <v>465</v>
      </c>
    </row>
    <row r="104" spans="1:7" s="17" customFormat="1" ht="25.5">
      <c r="A104" s="36" t="s">
        <v>42</v>
      </c>
      <c r="B104" s="39"/>
      <c r="C104" s="39" t="s">
        <v>70</v>
      </c>
      <c r="D104" s="39" t="s">
        <v>115</v>
      </c>
      <c r="E104" s="39" t="s">
        <v>119</v>
      </c>
      <c r="F104" s="39" t="s">
        <v>182</v>
      </c>
      <c r="G104" s="35">
        <f>G105</f>
        <v>465</v>
      </c>
    </row>
    <row r="105" spans="1:7" s="17" customFormat="1" ht="24.75" customHeight="1">
      <c r="A105" s="62" t="s">
        <v>183</v>
      </c>
      <c r="B105" s="39"/>
      <c r="C105" s="39" t="s">
        <v>70</v>
      </c>
      <c r="D105" s="39" t="s">
        <v>115</v>
      </c>
      <c r="E105" s="39" t="s">
        <v>119</v>
      </c>
      <c r="F105" s="39" t="s">
        <v>184</v>
      </c>
      <c r="G105" s="35">
        <v>465</v>
      </c>
    </row>
    <row r="106" spans="1:7" s="17" customFormat="1" ht="0.75" customHeight="1" hidden="1">
      <c r="A106" s="41" t="s">
        <v>259</v>
      </c>
      <c r="B106" s="19"/>
      <c r="C106" s="19" t="s">
        <v>70</v>
      </c>
      <c r="D106" s="19" t="s">
        <v>115</v>
      </c>
      <c r="E106" s="19" t="s">
        <v>215</v>
      </c>
      <c r="F106" s="19"/>
      <c r="G106" s="30">
        <f>G107</f>
        <v>0</v>
      </c>
    </row>
    <row r="107" spans="1:7" s="17" customFormat="1" ht="13.5" hidden="1">
      <c r="A107" s="42" t="s">
        <v>16</v>
      </c>
      <c r="B107" s="27"/>
      <c r="C107" s="32" t="s">
        <v>70</v>
      </c>
      <c r="D107" s="32" t="s">
        <v>115</v>
      </c>
      <c r="E107" s="32" t="s">
        <v>216</v>
      </c>
      <c r="F107" s="27"/>
      <c r="G107" s="33">
        <f>SUM(G108)</f>
        <v>0</v>
      </c>
    </row>
    <row r="108" spans="1:7" s="17" customFormat="1" ht="13.5" hidden="1">
      <c r="A108" s="43" t="s">
        <v>16</v>
      </c>
      <c r="B108" s="27"/>
      <c r="C108" s="16" t="s">
        <v>70</v>
      </c>
      <c r="D108" s="16" t="s">
        <v>115</v>
      </c>
      <c r="E108" s="16" t="s">
        <v>217</v>
      </c>
      <c r="F108" s="19"/>
      <c r="G108" s="35">
        <f>G109</f>
        <v>0</v>
      </c>
    </row>
    <row r="109" spans="1:7" s="17" customFormat="1" ht="25.5" hidden="1">
      <c r="A109" s="43" t="s">
        <v>265</v>
      </c>
      <c r="B109" s="27"/>
      <c r="C109" s="16" t="s">
        <v>70</v>
      </c>
      <c r="D109" s="16" t="s">
        <v>115</v>
      </c>
      <c r="E109" s="16" t="s">
        <v>360</v>
      </c>
      <c r="F109" s="16"/>
      <c r="G109" s="35">
        <f>G110</f>
        <v>0</v>
      </c>
    </row>
    <row r="110" spans="1:7" s="17" customFormat="1" ht="12.75" hidden="1">
      <c r="A110" s="36" t="s">
        <v>44</v>
      </c>
      <c r="B110" s="16"/>
      <c r="C110" s="16" t="s">
        <v>70</v>
      </c>
      <c r="D110" s="16" t="s">
        <v>115</v>
      </c>
      <c r="E110" s="16" t="s">
        <v>360</v>
      </c>
      <c r="F110" s="39" t="s">
        <v>193</v>
      </c>
      <c r="G110" s="35">
        <f>G111</f>
        <v>0</v>
      </c>
    </row>
    <row r="111" spans="1:7" s="17" customFormat="1" ht="12.75" hidden="1">
      <c r="A111" s="36" t="s">
        <v>194</v>
      </c>
      <c r="B111" s="16"/>
      <c r="C111" s="16" t="s">
        <v>70</v>
      </c>
      <c r="D111" s="16" t="s">
        <v>115</v>
      </c>
      <c r="E111" s="16" t="s">
        <v>360</v>
      </c>
      <c r="F111" s="39" t="s">
        <v>195</v>
      </c>
      <c r="G111" s="35">
        <v>0</v>
      </c>
    </row>
    <row r="112" spans="1:7" s="181" customFormat="1" ht="39.75" customHeight="1">
      <c r="A112" s="56" t="s">
        <v>319</v>
      </c>
      <c r="B112" s="57"/>
      <c r="C112" s="57" t="s">
        <v>70</v>
      </c>
      <c r="D112" s="57" t="s">
        <v>320</v>
      </c>
      <c r="E112" s="57"/>
      <c r="F112" s="57"/>
      <c r="G112" s="28">
        <f>G113</f>
        <v>1918.377</v>
      </c>
    </row>
    <row r="113" spans="1:7" s="181" customFormat="1" ht="38.25">
      <c r="A113" s="58" t="s">
        <v>12</v>
      </c>
      <c r="B113" s="59"/>
      <c r="C113" s="59" t="s">
        <v>70</v>
      </c>
      <c r="D113" s="59" t="s">
        <v>320</v>
      </c>
      <c r="E113" s="59" t="s">
        <v>13</v>
      </c>
      <c r="F113" s="59"/>
      <c r="G113" s="30">
        <f>SUM(G115)</f>
        <v>1918.377</v>
      </c>
    </row>
    <row r="114" spans="1:7" s="181" customFormat="1" ht="51">
      <c r="A114" s="60" t="s">
        <v>323</v>
      </c>
      <c r="B114" s="61"/>
      <c r="C114" s="61" t="s">
        <v>70</v>
      </c>
      <c r="D114" s="61" t="s">
        <v>320</v>
      </c>
      <c r="E114" s="61" t="s">
        <v>15</v>
      </c>
      <c r="F114" s="61"/>
      <c r="G114" s="33">
        <f>SUM(G115)</f>
        <v>1918.377</v>
      </c>
    </row>
    <row r="115" spans="1:7" s="181" customFormat="1" ht="12.75">
      <c r="A115" s="43" t="s">
        <v>16</v>
      </c>
      <c r="B115" s="61"/>
      <c r="C115" s="39" t="s">
        <v>70</v>
      </c>
      <c r="D115" s="39" t="s">
        <v>320</v>
      </c>
      <c r="E115" s="39" t="s">
        <v>17</v>
      </c>
      <c r="F115" s="61"/>
      <c r="G115" s="35">
        <f>SUM(G116+G121)</f>
        <v>1918.377</v>
      </c>
    </row>
    <row r="116" spans="1:7" s="181" customFormat="1" ht="51">
      <c r="A116" s="43" t="s">
        <v>317</v>
      </c>
      <c r="B116" s="39"/>
      <c r="C116" s="39" t="s">
        <v>70</v>
      </c>
      <c r="D116" s="39" t="s">
        <v>320</v>
      </c>
      <c r="E116" s="39" t="s">
        <v>318</v>
      </c>
      <c r="F116" s="39"/>
      <c r="G116" s="35">
        <f>G117+G119</f>
        <v>1907.817</v>
      </c>
    </row>
    <row r="117" spans="1:7" s="181" customFormat="1" ht="63.75">
      <c r="A117" s="36" t="s">
        <v>254</v>
      </c>
      <c r="B117" s="39"/>
      <c r="C117" s="39" t="s">
        <v>70</v>
      </c>
      <c r="D117" s="39" t="s">
        <v>320</v>
      </c>
      <c r="E117" s="39" t="s">
        <v>318</v>
      </c>
      <c r="F117" s="39" t="s">
        <v>189</v>
      </c>
      <c r="G117" s="35">
        <f>G118</f>
        <v>1816.986</v>
      </c>
    </row>
    <row r="118" spans="1:7" s="181" customFormat="1" ht="25.5">
      <c r="A118" s="62" t="s">
        <v>190</v>
      </c>
      <c r="B118" s="39"/>
      <c r="C118" s="39" t="s">
        <v>70</v>
      </c>
      <c r="D118" s="39" t="s">
        <v>320</v>
      </c>
      <c r="E118" s="39" t="s">
        <v>318</v>
      </c>
      <c r="F118" s="39" t="s">
        <v>191</v>
      </c>
      <c r="G118" s="35">
        <f>1365.888+442.081+9+0.017</f>
        <v>1816.986</v>
      </c>
    </row>
    <row r="119" spans="1:7" s="181" customFormat="1" ht="25.5">
      <c r="A119" s="43" t="s">
        <v>42</v>
      </c>
      <c r="B119" s="39"/>
      <c r="C119" s="39" t="s">
        <v>70</v>
      </c>
      <c r="D119" s="39" t="s">
        <v>320</v>
      </c>
      <c r="E119" s="39" t="s">
        <v>318</v>
      </c>
      <c r="F119" s="39" t="s">
        <v>182</v>
      </c>
      <c r="G119" s="35">
        <f>G120</f>
        <v>90.831</v>
      </c>
    </row>
    <row r="120" spans="1:7" s="181" customFormat="1" ht="25.5">
      <c r="A120" s="43" t="s">
        <v>183</v>
      </c>
      <c r="B120" s="39"/>
      <c r="C120" s="39" t="s">
        <v>70</v>
      </c>
      <c r="D120" s="39" t="s">
        <v>320</v>
      </c>
      <c r="E120" s="39" t="s">
        <v>318</v>
      </c>
      <c r="F120" s="39" t="s">
        <v>184</v>
      </c>
      <c r="G120" s="35">
        <v>90.831</v>
      </c>
    </row>
    <row r="121" spans="1:7" s="181" customFormat="1" ht="51" customHeight="1">
      <c r="A121" s="36" t="s">
        <v>324</v>
      </c>
      <c r="B121" s="39"/>
      <c r="C121" s="39" t="s">
        <v>70</v>
      </c>
      <c r="D121" s="39" t="s">
        <v>320</v>
      </c>
      <c r="E121" s="39" t="s">
        <v>322</v>
      </c>
      <c r="F121" s="39"/>
      <c r="G121" s="35">
        <f>G122+G124</f>
        <v>10.56</v>
      </c>
    </row>
    <row r="122" spans="1:7" s="181" customFormat="1" ht="0.75" customHeight="1" hidden="1">
      <c r="A122" s="62" t="s">
        <v>254</v>
      </c>
      <c r="B122" s="39"/>
      <c r="C122" s="39" t="s">
        <v>70</v>
      </c>
      <c r="D122" s="39" t="s">
        <v>320</v>
      </c>
      <c r="E122" s="39" t="s">
        <v>322</v>
      </c>
      <c r="F122" s="39" t="s">
        <v>189</v>
      </c>
      <c r="G122" s="35">
        <f>G123</f>
        <v>0</v>
      </c>
    </row>
    <row r="123" spans="1:7" s="181" customFormat="1" ht="25.5" hidden="1">
      <c r="A123" s="43" t="s">
        <v>190</v>
      </c>
      <c r="B123" s="61"/>
      <c r="C123" s="39" t="s">
        <v>70</v>
      </c>
      <c r="D123" s="39" t="s">
        <v>320</v>
      </c>
      <c r="E123" s="39" t="s">
        <v>322</v>
      </c>
      <c r="F123" s="61" t="s">
        <v>191</v>
      </c>
      <c r="G123" s="35">
        <v>0</v>
      </c>
    </row>
    <row r="124" spans="1:7" s="181" customFormat="1" ht="35.25" customHeight="1">
      <c r="A124" s="43" t="s">
        <v>42</v>
      </c>
      <c r="B124" s="39"/>
      <c r="C124" s="39" t="s">
        <v>70</v>
      </c>
      <c r="D124" s="39" t="s">
        <v>320</v>
      </c>
      <c r="E124" s="39" t="s">
        <v>322</v>
      </c>
      <c r="F124" s="39" t="s">
        <v>182</v>
      </c>
      <c r="G124" s="35">
        <f>G125</f>
        <v>10.56</v>
      </c>
    </row>
    <row r="125" spans="1:7" s="181" customFormat="1" ht="32.25" customHeight="1">
      <c r="A125" s="36" t="s">
        <v>183</v>
      </c>
      <c r="B125" s="39"/>
      <c r="C125" s="39" t="s">
        <v>70</v>
      </c>
      <c r="D125" s="39" t="s">
        <v>320</v>
      </c>
      <c r="E125" s="39" t="s">
        <v>322</v>
      </c>
      <c r="F125" s="39" t="s">
        <v>184</v>
      </c>
      <c r="G125" s="35">
        <v>10.56</v>
      </c>
    </row>
    <row r="126" spans="1:7" s="17" customFormat="1" ht="13.5">
      <c r="A126" s="22" t="s">
        <v>267</v>
      </c>
      <c r="B126" s="23"/>
      <c r="C126" s="23" t="s">
        <v>58</v>
      </c>
      <c r="D126" s="23"/>
      <c r="E126" s="23"/>
      <c r="F126" s="23"/>
      <c r="G126" s="54">
        <f>G133+G171+G127</f>
        <v>31142.068</v>
      </c>
    </row>
    <row r="127" spans="1:7" s="17" customFormat="1" ht="13.5">
      <c r="A127" s="26" t="s">
        <v>600</v>
      </c>
      <c r="B127" s="27"/>
      <c r="C127" s="27" t="s">
        <v>58</v>
      </c>
      <c r="D127" s="27" t="s">
        <v>149</v>
      </c>
      <c r="E127" s="27"/>
      <c r="F127" s="27"/>
      <c r="G127" s="28">
        <f>G128</f>
        <v>785.338</v>
      </c>
    </row>
    <row r="128" spans="1:7" s="17" customFormat="1" ht="38.25">
      <c r="A128" s="18" t="s">
        <v>281</v>
      </c>
      <c r="B128" s="27"/>
      <c r="C128" s="27" t="s">
        <v>58</v>
      </c>
      <c r="D128" s="27" t="s">
        <v>149</v>
      </c>
      <c r="E128" s="27" t="s">
        <v>154</v>
      </c>
      <c r="F128" s="27"/>
      <c r="G128" s="28">
        <f>G129</f>
        <v>785.338</v>
      </c>
    </row>
    <row r="129" spans="1:7" s="17" customFormat="1" ht="63.75">
      <c r="A129" s="31" t="s">
        <v>155</v>
      </c>
      <c r="B129" s="27"/>
      <c r="C129" s="32" t="s">
        <v>601</v>
      </c>
      <c r="D129" s="32" t="s">
        <v>149</v>
      </c>
      <c r="E129" s="32" t="s">
        <v>156</v>
      </c>
      <c r="F129" s="27"/>
      <c r="G129" s="33">
        <f>G130</f>
        <v>785.338</v>
      </c>
    </row>
    <row r="130" spans="1:7" s="17" customFormat="1" ht="25.5">
      <c r="A130" s="34" t="s">
        <v>602</v>
      </c>
      <c r="B130" s="16"/>
      <c r="C130" s="16" t="s">
        <v>58</v>
      </c>
      <c r="D130" s="16" t="s">
        <v>149</v>
      </c>
      <c r="E130" s="16" t="s">
        <v>603</v>
      </c>
      <c r="F130" s="27"/>
      <c r="G130" s="35">
        <f>G131</f>
        <v>785.338</v>
      </c>
    </row>
    <row r="131" spans="1:7" s="17" customFormat="1" ht="25.5">
      <c r="A131" s="36" t="s">
        <v>42</v>
      </c>
      <c r="B131" s="16"/>
      <c r="C131" s="16" t="s">
        <v>58</v>
      </c>
      <c r="D131" s="16" t="s">
        <v>149</v>
      </c>
      <c r="E131" s="16" t="s">
        <v>603</v>
      </c>
      <c r="F131" s="16" t="s">
        <v>182</v>
      </c>
      <c r="G131" s="35">
        <f>G132</f>
        <v>785.338</v>
      </c>
    </row>
    <row r="132" spans="1:7" s="17" customFormat="1" ht="25.5">
      <c r="A132" s="36" t="s">
        <v>183</v>
      </c>
      <c r="B132" s="27"/>
      <c r="C132" s="16" t="s">
        <v>58</v>
      </c>
      <c r="D132" s="16" t="s">
        <v>149</v>
      </c>
      <c r="E132" s="16" t="s">
        <v>603</v>
      </c>
      <c r="F132" s="16" t="s">
        <v>184</v>
      </c>
      <c r="G132" s="35">
        <f>238.207+547.131</f>
        <v>785.338</v>
      </c>
    </row>
    <row r="133" spans="1:7" s="17" customFormat="1" ht="13.5">
      <c r="A133" s="26" t="s">
        <v>128</v>
      </c>
      <c r="B133" s="27"/>
      <c r="C133" s="27" t="s">
        <v>58</v>
      </c>
      <c r="D133" s="27" t="s">
        <v>115</v>
      </c>
      <c r="E133" s="27"/>
      <c r="F133" s="27"/>
      <c r="G133" s="28">
        <f>G134+G160+G154</f>
        <v>26201.199</v>
      </c>
    </row>
    <row r="134" spans="1:7" s="17" customFormat="1" ht="38.25">
      <c r="A134" s="18" t="s">
        <v>268</v>
      </c>
      <c r="B134" s="19"/>
      <c r="C134" s="19" t="s">
        <v>58</v>
      </c>
      <c r="D134" s="19" t="s">
        <v>115</v>
      </c>
      <c r="E134" s="19" t="s">
        <v>121</v>
      </c>
      <c r="F134" s="16"/>
      <c r="G134" s="30">
        <f>G135+G149</f>
        <v>26151.199</v>
      </c>
    </row>
    <row r="135" spans="1:7" s="17" customFormat="1" ht="38.25">
      <c r="A135" s="31" t="s">
        <v>122</v>
      </c>
      <c r="B135" s="32"/>
      <c r="C135" s="32" t="s">
        <v>58</v>
      </c>
      <c r="D135" s="32" t="s">
        <v>115</v>
      </c>
      <c r="E135" s="32" t="s">
        <v>123</v>
      </c>
      <c r="F135" s="32"/>
      <c r="G135" s="33">
        <f>SUM(G136)</f>
        <v>24691.199</v>
      </c>
    </row>
    <row r="136" spans="1:7" s="17" customFormat="1" ht="63.75">
      <c r="A136" s="34" t="s">
        <v>124</v>
      </c>
      <c r="B136" s="16"/>
      <c r="C136" s="16" t="s">
        <v>58</v>
      </c>
      <c r="D136" s="16" t="s">
        <v>115</v>
      </c>
      <c r="E136" s="16" t="s">
        <v>125</v>
      </c>
      <c r="F136" s="16"/>
      <c r="G136" s="35">
        <f>G137+G146+G140+G143</f>
        <v>24691.199</v>
      </c>
    </row>
    <row r="137" spans="1:7" s="17" customFormat="1" ht="12.75">
      <c r="A137" s="34" t="s">
        <v>126</v>
      </c>
      <c r="B137" s="16"/>
      <c r="C137" s="16" t="s">
        <v>58</v>
      </c>
      <c r="D137" s="16" t="s">
        <v>115</v>
      </c>
      <c r="E137" s="16" t="s">
        <v>127</v>
      </c>
      <c r="F137" s="16"/>
      <c r="G137" s="35">
        <f>SUM(G139)</f>
        <v>8234.823</v>
      </c>
    </row>
    <row r="138" spans="1:7" s="17" customFormat="1" ht="25.5">
      <c r="A138" s="36" t="s">
        <v>42</v>
      </c>
      <c r="B138" s="16"/>
      <c r="C138" s="16" t="s">
        <v>58</v>
      </c>
      <c r="D138" s="16" t="s">
        <v>115</v>
      </c>
      <c r="E138" s="16" t="s">
        <v>127</v>
      </c>
      <c r="F138" s="16" t="s">
        <v>182</v>
      </c>
      <c r="G138" s="35">
        <f>G139</f>
        <v>8234.823</v>
      </c>
    </row>
    <row r="139" spans="1:7" s="17" customFormat="1" ht="25.5">
      <c r="A139" s="36" t="s">
        <v>183</v>
      </c>
      <c r="B139" s="16"/>
      <c r="C139" s="16" t="s">
        <v>58</v>
      </c>
      <c r="D139" s="16" t="s">
        <v>115</v>
      </c>
      <c r="E139" s="16" t="s">
        <v>127</v>
      </c>
      <c r="F139" s="16" t="s">
        <v>184</v>
      </c>
      <c r="G139" s="35">
        <f>8800-396.177-169</f>
        <v>8234.823</v>
      </c>
    </row>
    <row r="140" spans="1:7" s="17" customFormat="1" ht="25.5">
      <c r="A140" s="34" t="s">
        <v>129</v>
      </c>
      <c r="B140" s="16"/>
      <c r="C140" s="16" t="s">
        <v>58</v>
      </c>
      <c r="D140" s="16" t="s">
        <v>115</v>
      </c>
      <c r="E140" s="16" t="s">
        <v>130</v>
      </c>
      <c r="F140" s="16"/>
      <c r="G140" s="35">
        <f>G141</f>
        <v>11194.235</v>
      </c>
    </row>
    <row r="141" spans="1:7" s="17" customFormat="1" ht="25.5">
      <c r="A141" s="36" t="s">
        <v>42</v>
      </c>
      <c r="B141" s="16"/>
      <c r="C141" s="16" t="s">
        <v>58</v>
      </c>
      <c r="D141" s="16" t="s">
        <v>115</v>
      </c>
      <c r="E141" s="16" t="s">
        <v>130</v>
      </c>
      <c r="F141" s="16" t="s">
        <v>182</v>
      </c>
      <c r="G141" s="35">
        <f>G142</f>
        <v>11194.235</v>
      </c>
    </row>
    <row r="142" spans="1:7" s="17" customFormat="1" ht="25.5">
      <c r="A142" s="36" t="s">
        <v>183</v>
      </c>
      <c r="B142" s="16"/>
      <c r="C142" s="16" t="s">
        <v>58</v>
      </c>
      <c r="D142" s="16" t="s">
        <v>115</v>
      </c>
      <c r="E142" s="16" t="s">
        <v>130</v>
      </c>
      <c r="F142" s="16" t="s">
        <v>184</v>
      </c>
      <c r="G142" s="35">
        <f>1350+5456.511+1018.724+3200+169</f>
        <v>11194.235</v>
      </c>
    </row>
    <row r="143" spans="1:7" s="17" customFormat="1" ht="51">
      <c r="A143" s="34" t="s">
        <v>131</v>
      </c>
      <c r="B143" s="16"/>
      <c r="C143" s="16" t="s">
        <v>58</v>
      </c>
      <c r="D143" s="16" t="s">
        <v>115</v>
      </c>
      <c r="E143" s="16" t="s">
        <v>132</v>
      </c>
      <c r="F143" s="16"/>
      <c r="G143" s="35">
        <f>G144</f>
        <v>2575.941</v>
      </c>
    </row>
    <row r="144" spans="1:7" s="17" customFormat="1" ht="25.5">
      <c r="A144" s="36" t="s">
        <v>42</v>
      </c>
      <c r="B144" s="16"/>
      <c r="C144" s="16" t="s">
        <v>58</v>
      </c>
      <c r="D144" s="16" t="s">
        <v>115</v>
      </c>
      <c r="E144" s="16" t="s">
        <v>132</v>
      </c>
      <c r="F144" s="16" t="s">
        <v>182</v>
      </c>
      <c r="G144" s="35">
        <f>G145</f>
        <v>2575.941</v>
      </c>
    </row>
    <row r="145" spans="1:7" s="17" customFormat="1" ht="25.5">
      <c r="A145" s="36" t="s">
        <v>183</v>
      </c>
      <c r="B145" s="16"/>
      <c r="C145" s="16" t="s">
        <v>58</v>
      </c>
      <c r="D145" s="16" t="s">
        <v>115</v>
      </c>
      <c r="E145" s="16" t="s">
        <v>132</v>
      </c>
      <c r="F145" s="16" t="s">
        <v>184</v>
      </c>
      <c r="G145" s="35">
        <f>1350+1225.941</f>
        <v>2575.941</v>
      </c>
    </row>
    <row r="146" spans="1:7" s="17" customFormat="1" ht="25.5">
      <c r="A146" s="34" t="s">
        <v>134</v>
      </c>
      <c r="B146" s="16"/>
      <c r="C146" s="16" t="s">
        <v>58</v>
      </c>
      <c r="D146" s="16" t="s">
        <v>115</v>
      </c>
      <c r="E146" s="16" t="s">
        <v>133</v>
      </c>
      <c r="F146" s="16"/>
      <c r="G146" s="35">
        <f>G147</f>
        <v>2686.2</v>
      </c>
    </row>
    <row r="147" spans="1:7" s="17" customFormat="1" ht="25.5">
      <c r="A147" s="36" t="s">
        <v>42</v>
      </c>
      <c r="B147" s="16"/>
      <c r="C147" s="16" t="s">
        <v>58</v>
      </c>
      <c r="D147" s="16" t="s">
        <v>115</v>
      </c>
      <c r="E147" s="16" t="s">
        <v>133</v>
      </c>
      <c r="F147" s="16" t="s">
        <v>182</v>
      </c>
      <c r="G147" s="35">
        <f>G148</f>
        <v>2686.2</v>
      </c>
    </row>
    <row r="148" spans="1:7" s="17" customFormat="1" ht="25.5">
      <c r="A148" s="36" t="s">
        <v>183</v>
      </c>
      <c r="B148" s="16"/>
      <c r="C148" s="16" t="s">
        <v>58</v>
      </c>
      <c r="D148" s="16" t="s">
        <v>115</v>
      </c>
      <c r="E148" s="16" t="s">
        <v>133</v>
      </c>
      <c r="F148" s="16" t="s">
        <v>184</v>
      </c>
      <c r="G148" s="35">
        <f>936.1+150+1600.1</f>
        <v>2686.2</v>
      </c>
    </row>
    <row r="149" spans="1:7" s="17" customFormat="1" ht="51">
      <c r="A149" s="126" t="s">
        <v>330</v>
      </c>
      <c r="B149" s="32"/>
      <c r="C149" s="16" t="s">
        <v>58</v>
      </c>
      <c r="D149" s="16" t="s">
        <v>115</v>
      </c>
      <c r="E149" s="16" t="s">
        <v>135</v>
      </c>
      <c r="F149" s="27"/>
      <c r="G149" s="33">
        <f>G150</f>
        <v>1460</v>
      </c>
    </row>
    <row r="150" spans="1:7" s="17" customFormat="1" ht="25.5">
      <c r="A150" s="34" t="s">
        <v>136</v>
      </c>
      <c r="B150" s="16"/>
      <c r="C150" s="16" t="s">
        <v>58</v>
      </c>
      <c r="D150" s="16" t="s">
        <v>115</v>
      </c>
      <c r="E150" s="16" t="s">
        <v>137</v>
      </c>
      <c r="F150" s="19"/>
      <c r="G150" s="35">
        <f>G151</f>
        <v>1460</v>
      </c>
    </row>
    <row r="151" spans="1:7" s="17" customFormat="1" ht="25.5">
      <c r="A151" s="34" t="s">
        <v>138</v>
      </c>
      <c r="B151" s="16"/>
      <c r="C151" s="16" t="s">
        <v>58</v>
      </c>
      <c r="D151" s="16" t="s">
        <v>115</v>
      </c>
      <c r="E151" s="16" t="s">
        <v>139</v>
      </c>
      <c r="F151" s="19"/>
      <c r="G151" s="35">
        <f>SUM(G153)</f>
        <v>1460</v>
      </c>
    </row>
    <row r="152" spans="1:7" s="17" customFormat="1" ht="25.5">
      <c r="A152" s="36" t="s">
        <v>42</v>
      </c>
      <c r="B152" s="16"/>
      <c r="C152" s="16" t="s">
        <v>58</v>
      </c>
      <c r="D152" s="16" t="s">
        <v>115</v>
      </c>
      <c r="E152" s="16" t="s">
        <v>139</v>
      </c>
      <c r="F152" s="16" t="s">
        <v>182</v>
      </c>
      <c r="G152" s="35">
        <f>G153</f>
        <v>1460</v>
      </c>
    </row>
    <row r="153" spans="1:8" s="17" customFormat="1" ht="25.5">
      <c r="A153" s="36" t="s">
        <v>183</v>
      </c>
      <c r="B153" s="16"/>
      <c r="C153" s="16" t="s">
        <v>58</v>
      </c>
      <c r="D153" s="16" t="s">
        <v>115</v>
      </c>
      <c r="E153" s="16" t="s">
        <v>139</v>
      </c>
      <c r="F153" s="16" t="s">
        <v>184</v>
      </c>
      <c r="G153" s="35">
        <v>1460</v>
      </c>
      <c r="H153" s="63"/>
    </row>
    <row r="154" spans="1:8" s="17" customFormat="1" ht="38.25">
      <c r="A154" s="41" t="s">
        <v>259</v>
      </c>
      <c r="B154" s="19"/>
      <c r="C154" s="19" t="s">
        <v>58</v>
      </c>
      <c r="D154" s="19" t="s">
        <v>115</v>
      </c>
      <c r="E154" s="19" t="s">
        <v>215</v>
      </c>
      <c r="F154" s="19"/>
      <c r="G154" s="30">
        <f>G155</f>
        <v>50</v>
      </c>
      <c r="H154" s="63"/>
    </row>
    <row r="155" spans="1:8" s="17" customFormat="1" ht="13.5">
      <c r="A155" s="42" t="s">
        <v>16</v>
      </c>
      <c r="B155" s="27"/>
      <c r="C155" s="32" t="s">
        <v>58</v>
      </c>
      <c r="D155" s="32" t="s">
        <v>115</v>
      </c>
      <c r="E155" s="32" t="s">
        <v>216</v>
      </c>
      <c r="F155" s="27"/>
      <c r="G155" s="33">
        <f>SUM(G156)</f>
        <v>50</v>
      </c>
      <c r="H155" s="63"/>
    </row>
    <row r="156" spans="1:8" s="17" customFormat="1" ht="12.75" customHeight="1">
      <c r="A156" s="43" t="s">
        <v>16</v>
      </c>
      <c r="B156" s="27"/>
      <c r="C156" s="16" t="s">
        <v>58</v>
      </c>
      <c r="D156" s="16" t="s">
        <v>115</v>
      </c>
      <c r="E156" s="16" t="s">
        <v>217</v>
      </c>
      <c r="F156" s="19"/>
      <c r="G156" s="35">
        <f>G157+G168</f>
        <v>50</v>
      </c>
      <c r="H156" s="63"/>
    </row>
    <row r="157" spans="1:8" s="17" customFormat="1" ht="25.5" hidden="1">
      <c r="A157" s="43" t="s">
        <v>129</v>
      </c>
      <c r="B157" s="27"/>
      <c r="C157" s="16" t="s">
        <v>58</v>
      </c>
      <c r="D157" s="16" t="s">
        <v>115</v>
      </c>
      <c r="E157" s="16" t="s">
        <v>364</v>
      </c>
      <c r="F157" s="16"/>
      <c r="G157" s="35">
        <f>G158</f>
        <v>0</v>
      </c>
      <c r="H157" s="63"/>
    </row>
    <row r="158" spans="1:8" s="17" customFormat="1" ht="12.75" hidden="1">
      <c r="A158" s="36" t="s">
        <v>44</v>
      </c>
      <c r="B158" s="16"/>
      <c r="C158" s="16" t="s">
        <v>58</v>
      </c>
      <c r="D158" s="16" t="s">
        <v>115</v>
      </c>
      <c r="E158" s="16" t="s">
        <v>364</v>
      </c>
      <c r="F158" s="39" t="s">
        <v>193</v>
      </c>
      <c r="G158" s="35">
        <f>G159</f>
        <v>0</v>
      </c>
      <c r="H158" s="63"/>
    </row>
    <row r="159" spans="1:8" s="17" customFormat="1" ht="12" customHeight="1" hidden="1">
      <c r="A159" s="36" t="s">
        <v>351</v>
      </c>
      <c r="B159" s="16"/>
      <c r="C159" s="16" t="s">
        <v>58</v>
      </c>
      <c r="D159" s="16" t="s">
        <v>115</v>
      </c>
      <c r="E159" s="16" t="s">
        <v>364</v>
      </c>
      <c r="F159" s="39" t="s">
        <v>350</v>
      </c>
      <c r="G159" s="35">
        <v>0</v>
      </c>
      <c r="H159" s="63"/>
    </row>
    <row r="160" spans="1:7" s="17" customFormat="1" ht="38.25" hidden="1">
      <c r="A160" s="41" t="s">
        <v>166</v>
      </c>
      <c r="B160" s="19"/>
      <c r="C160" s="64" t="s">
        <v>58</v>
      </c>
      <c r="D160" s="64" t="s">
        <v>115</v>
      </c>
      <c r="E160" s="64" t="s">
        <v>167</v>
      </c>
      <c r="F160" s="64"/>
      <c r="G160" s="30">
        <f>SUM(G161)</f>
        <v>0</v>
      </c>
    </row>
    <row r="161" spans="1:7" s="17" customFormat="1" ht="25.5" hidden="1">
      <c r="A161" s="65" t="s">
        <v>168</v>
      </c>
      <c r="B161" s="32"/>
      <c r="C161" s="66" t="s">
        <v>58</v>
      </c>
      <c r="D161" s="66" t="s">
        <v>115</v>
      </c>
      <c r="E161" s="66" t="s">
        <v>169</v>
      </c>
      <c r="F161" s="66"/>
      <c r="G161" s="33">
        <f>G165+G162</f>
        <v>0</v>
      </c>
    </row>
    <row r="162" spans="1:7" s="17" customFormat="1" ht="25.5" hidden="1">
      <c r="A162" s="98" t="s">
        <v>295</v>
      </c>
      <c r="B162" s="16"/>
      <c r="C162" s="67" t="s">
        <v>58</v>
      </c>
      <c r="D162" s="67" t="s">
        <v>115</v>
      </c>
      <c r="E162" s="67" t="s">
        <v>171</v>
      </c>
      <c r="F162" s="67"/>
      <c r="G162" s="35">
        <f>SUM(G164)</f>
        <v>0</v>
      </c>
    </row>
    <row r="163" spans="1:7" s="17" customFormat="1" ht="25.5" hidden="1">
      <c r="A163" s="36" t="s">
        <v>42</v>
      </c>
      <c r="B163" s="16"/>
      <c r="C163" s="67" t="s">
        <v>58</v>
      </c>
      <c r="D163" s="67" t="s">
        <v>115</v>
      </c>
      <c r="E163" s="67" t="s">
        <v>171</v>
      </c>
      <c r="F163" s="16" t="s">
        <v>182</v>
      </c>
      <c r="G163" s="35">
        <f>G164</f>
        <v>0</v>
      </c>
    </row>
    <row r="164" spans="1:8" s="17" customFormat="1" ht="25.5" hidden="1">
      <c r="A164" s="36" t="s">
        <v>183</v>
      </c>
      <c r="B164" s="16"/>
      <c r="C164" s="67" t="s">
        <v>58</v>
      </c>
      <c r="D164" s="67" t="s">
        <v>115</v>
      </c>
      <c r="E164" s="67" t="s">
        <v>171</v>
      </c>
      <c r="F164" s="16" t="s">
        <v>184</v>
      </c>
      <c r="G164" s="35"/>
      <c r="H164" s="63"/>
    </row>
    <row r="165" spans="1:7" s="17" customFormat="1" ht="38.25" hidden="1">
      <c r="A165" s="68" t="s">
        <v>170</v>
      </c>
      <c r="B165" s="16"/>
      <c r="C165" s="69" t="s">
        <v>58</v>
      </c>
      <c r="D165" s="69" t="s">
        <v>115</v>
      </c>
      <c r="E165" s="69" t="s">
        <v>171</v>
      </c>
      <c r="F165" s="69"/>
      <c r="G165" s="35">
        <f>SUM(G167)</f>
        <v>0</v>
      </c>
    </row>
    <row r="166" spans="1:7" s="17" customFormat="1" ht="25.5" hidden="1">
      <c r="A166" s="36" t="s">
        <v>42</v>
      </c>
      <c r="B166" s="16"/>
      <c r="C166" s="69" t="s">
        <v>58</v>
      </c>
      <c r="D166" s="69" t="s">
        <v>115</v>
      </c>
      <c r="E166" s="69" t="s">
        <v>171</v>
      </c>
      <c r="F166" s="16" t="s">
        <v>182</v>
      </c>
      <c r="G166" s="35">
        <f>G167</f>
        <v>0</v>
      </c>
    </row>
    <row r="167" spans="1:8" s="17" customFormat="1" ht="25.5" hidden="1">
      <c r="A167" s="62" t="s">
        <v>183</v>
      </c>
      <c r="B167" s="16"/>
      <c r="C167" s="69" t="s">
        <v>58</v>
      </c>
      <c r="D167" s="69" t="s">
        <v>115</v>
      </c>
      <c r="E167" s="69" t="s">
        <v>171</v>
      </c>
      <c r="F167" s="16" t="s">
        <v>184</v>
      </c>
      <c r="G167" s="35">
        <v>0</v>
      </c>
      <c r="H167" s="63"/>
    </row>
    <row r="168" spans="1:8" s="17" customFormat="1" ht="25.5">
      <c r="A168" s="34" t="s">
        <v>138</v>
      </c>
      <c r="B168" s="27"/>
      <c r="C168" s="16" t="s">
        <v>58</v>
      </c>
      <c r="D168" s="16" t="s">
        <v>115</v>
      </c>
      <c r="E168" s="16" t="s">
        <v>512</v>
      </c>
      <c r="F168" s="16"/>
      <c r="G168" s="35">
        <f>G169</f>
        <v>50</v>
      </c>
      <c r="H168" s="63"/>
    </row>
    <row r="169" spans="1:8" s="17" customFormat="1" ht="12.75">
      <c r="A169" s="36" t="s">
        <v>44</v>
      </c>
      <c r="B169" s="16"/>
      <c r="C169" s="16" t="s">
        <v>58</v>
      </c>
      <c r="D169" s="16" t="s">
        <v>115</v>
      </c>
      <c r="E169" s="16" t="s">
        <v>512</v>
      </c>
      <c r="F169" s="39" t="s">
        <v>193</v>
      </c>
      <c r="G169" s="35">
        <f>G170</f>
        <v>50</v>
      </c>
      <c r="H169" s="63"/>
    </row>
    <row r="170" spans="1:8" s="17" customFormat="1" ht="12.75">
      <c r="A170" s="36" t="s">
        <v>194</v>
      </c>
      <c r="B170" s="16"/>
      <c r="C170" s="16" t="s">
        <v>58</v>
      </c>
      <c r="D170" s="16" t="s">
        <v>115</v>
      </c>
      <c r="E170" s="16" t="s">
        <v>512</v>
      </c>
      <c r="F170" s="39" t="s">
        <v>195</v>
      </c>
      <c r="G170" s="35">
        <v>50</v>
      </c>
      <c r="H170" s="63"/>
    </row>
    <row r="171" spans="1:7" s="17" customFormat="1" ht="21.75" customHeight="1">
      <c r="A171" s="26" t="s">
        <v>57</v>
      </c>
      <c r="B171" s="27"/>
      <c r="C171" s="27" t="s">
        <v>58</v>
      </c>
      <c r="D171" s="27" t="s">
        <v>59</v>
      </c>
      <c r="E171" s="27"/>
      <c r="F171" s="27"/>
      <c r="G171" s="28">
        <f>G172+G177</f>
        <v>4155.531</v>
      </c>
    </row>
    <row r="172" spans="1:7" s="21" customFormat="1" ht="38.25">
      <c r="A172" s="18" t="s">
        <v>269</v>
      </c>
      <c r="B172" s="19"/>
      <c r="C172" s="19" t="s">
        <v>58</v>
      </c>
      <c r="D172" s="19" t="s">
        <v>59</v>
      </c>
      <c r="E172" s="19" t="s">
        <v>52</v>
      </c>
      <c r="F172" s="19"/>
      <c r="G172" s="30">
        <f>G173</f>
        <v>50</v>
      </c>
    </row>
    <row r="173" spans="1:7" s="17" customFormat="1" ht="51">
      <c r="A173" s="70" t="s">
        <v>53</v>
      </c>
      <c r="B173" s="71"/>
      <c r="C173" s="16" t="s">
        <v>58</v>
      </c>
      <c r="D173" s="16" t="s">
        <v>59</v>
      </c>
      <c r="E173" s="16" t="s">
        <v>54</v>
      </c>
      <c r="F173" s="19"/>
      <c r="G173" s="35">
        <f>G174</f>
        <v>50</v>
      </c>
    </row>
    <row r="174" spans="1:7" s="17" customFormat="1" ht="63.75">
      <c r="A174" s="70" t="s">
        <v>55</v>
      </c>
      <c r="B174" s="71"/>
      <c r="C174" s="16" t="s">
        <v>58</v>
      </c>
      <c r="D174" s="16" t="s">
        <v>59</v>
      </c>
      <c r="E174" s="39" t="s">
        <v>56</v>
      </c>
      <c r="F174" s="59"/>
      <c r="G174" s="35">
        <f>SUM(G176)</f>
        <v>50</v>
      </c>
    </row>
    <row r="175" spans="1:7" s="17" customFormat="1" ht="25.5">
      <c r="A175" s="36" t="s">
        <v>248</v>
      </c>
      <c r="B175" s="71"/>
      <c r="C175" s="16" t="s">
        <v>58</v>
      </c>
      <c r="D175" s="16" t="s">
        <v>59</v>
      </c>
      <c r="E175" s="39" t="s">
        <v>56</v>
      </c>
      <c r="F175" s="39" t="s">
        <v>270</v>
      </c>
      <c r="G175" s="35">
        <v>50</v>
      </c>
    </row>
    <row r="176" spans="1:7" s="17" customFormat="1" ht="38.25">
      <c r="A176" s="36" t="s">
        <v>271</v>
      </c>
      <c r="B176" s="71"/>
      <c r="C176" s="16" t="s">
        <v>58</v>
      </c>
      <c r="D176" s="16" t="s">
        <v>59</v>
      </c>
      <c r="E176" s="39" t="s">
        <v>56</v>
      </c>
      <c r="F176" s="39" t="s">
        <v>272</v>
      </c>
      <c r="G176" s="35">
        <v>50</v>
      </c>
    </row>
    <row r="177" spans="1:7" s="17" customFormat="1" ht="38.25">
      <c r="A177" s="41" t="s">
        <v>259</v>
      </c>
      <c r="B177" s="19"/>
      <c r="C177" s="19" t="s">
        <v>58</v>
      </c>
      <c r="D177" s="19" t="s">
        <v>59</v>
      </c>
      <c r="E177" s="19" t="s">
        <v>215</v>
      </c>
      <c r="F177" s="19"/>
      <c r="G177" s="30">
        <f>G178</f>
        <v>4105.531</v>
      </c>
    </row>
    <row r="178" spans="1:7" s="17" customFormat="1" ht="12.75">
      <c r="A178" s="65" t="s">
        <v>16</v>
      </c>
      <c r="B178" s="32"/>
      <c r="C178" s="32" t="s">
        <v>58</v>
      </c>
      <c r="D178" s="32" t="s">
        <v>59</v>
      </c>
      <c r="E178" s="32" t="s">
        <v>216</v>
      </c>
      <c r="F178" s="32"/>
      <c r="G178" s="33">
        <f>G179</f>
        <v>4105.531</v>
      </c>
    </row>
    <row r="179" spans="1:7" s="17" customFormat="1" ht="12.75">
      <c r="A179" s="68" t="s">
        <v>16</v>
      </c>
      <c r="B179" s="16"/>
      <c r="C179" s="16" t="s">
        <v>58</v>
      </c>
      <c r="D179" s="16" t="s">
        <v>59</v>
      </c>
      <c r="E179" s="16" t="s">
        <v>217</v>
      </c>
      <c r="F179" s="16"/>
      <c r="G179" s="35">
        <f>G180+G183+G188+G189</f>
        <v>4105.531</v>
      </c>
    </row>
    <row r="180" spans="1:7" s="17" customFormat="1" ht="12.75">
      <c r="A180" s="34" t="s">
        <v>226</v>
      </c>
      <c r="B180" s="16"/>
      <c r="C180" s="16" t="s">
        <v>58</v>
      </c>
      <c r="D180" s="16" t="s">
        <v>59</v>
      </c>
      <c r="E180" s="16" t="s">
        <v>227</v>
      </c>
      <c r="F180" s="19"/>
      <c r="G180" s="35">
        <f>G182</f>
        <v>1000</v>
      </c>
    </row>
    <row r="181" spans="1:7" s="17" customFormat="1" ht="25.5">
      <c r="A181" s="36" t="s">
        <v>42</v>
      </c>
      <c r="B181" s="16"/>
      <c r="C181" s="16" t="s">
        <v>58</v>
      </c>
      <c r="D181" s="16" t="s">
        <v>59</v>
      </c>
      <c r="E181" s="16" t="s">
        <v>227</v>
      </c>
      <c r="F181" s="16" t="s">
        <v>182</v>
      </c>
      <c r="G181" s="35">
        <f>G182</f>
        <v>1000</v>
      </c>
    </row>
    <row r="182" spans="1:7" s="17" customFormat="1" ht="25.5">
      <c r="A182" s="36" t="s">
        <v>183</v>
      </c>
      <c r="B182" s="16"/>
      <c r="C182" s="16" t="s">
        <v>58</v>
      </c>
      <c r="D182" s="16" t="s">
        <v>59</v>
      </c>
      <c r="E182" s="16" t="s">
        <v>227</v>
      </c>
      <c r="F182" s="16" t="s">
        <v>184</v>
      </c>
      <c r="G182" s="35">
        <v>1000</v>
      </c>
    </row>
    <row r="183" spans="1:7" s="17" customFormat="1" ht="12.75">
      <c r="A183" s="34" t="s">
        <v>228</v>
      </c>
      <c r="B183" s="16"/>
      <c r="C183" s="16" t="s">
        <v>58</v>
      </c>
      <c r="D183" s="16" t="s">
        <v>59</v>
      </c>
      <c r="E183" s="16" t="s">
        <v>229</v>
      </c>
      <c r="F183" s="16"/>
      <c r="G183" s="35">
        <f>G185</f>
        <v>400</v>
      </c>
    </row>
    <row r="184" spans="1:7" s="17" customFormat="1" ht="25.5">
      <c r="A184" s="36" t="s">
        <v>42</v>
      </c>
      <c r="B184" s="16"/>
      <c r="C184" s="16" t="s">
        <v>58</v>
      </c>
      <c r="D184" s="16" t="s">
        <v>59</v>
      </c>
      <c r="E184" s="16" t="s">
        <v>229</v>
      </c>
      <c r="F184" s="16" t="s">
        <v>182</v>
      </c>
      <c r="G184" s="35">
        <f>G185</f>
        <v>400</v>
      </c>
    </row>
    <row r="185" spans="1:7" s="17" customFormat="1" ht="25.5">
      <c r="A185" s="36" t="s">
        <v>183</v>
      </c>
      <c r="B185" s="16"/>
      <c r="C185" s="16" t="s">
        <v>58</v>
      </c>
      <c r="D185" s="16" t="s">
        <v>59</v>
      </c>
      <c r="E185" s="16" t="s">
        <v>229</v>
      </c>
      <c r="F185" s="16" t="s">
        <v>184</v>
      </c>
      <c r="G185" s="35">
        <v>400</v>
      </c>
    </row>
    <row r="186" spans="1:7" s="17" customFormat="1" ht="59.25" customHeight="1">
      <c r="A186" s="38" t="s">
        <v>378</v>
      </c>
      <c r="B186" s="16"/>
      <c r="C186" s="16" t="s">
        <v>58</v>
      </c>
      <c r="D186" s="16" t="s">
        <v>59</v>
      </c>
      <c r="E186" s="16" t="s">
        <v>474</v>
      </c>
      <c r="F186" s="16"/>
      <c r="G186" s="35">
        <f>SUM(G188)</f>
        <v>205.531</v>
      </c>
    </row>
    <row r="187" spans="1:7" s="17" customFormat="1" ht="12.75">
      <c r="A187" s="36" t="s">
        <v>256</v>
      </c>
      <c r="B187" s="16"/>
      <c r="C187" s="16" t="s">
        <v>58</v>
      </c>
      <c r="D187" s="16" t="s">
        <v>59</v>
      </c>
      <c r="E187" s="16" t="s">
        <v>474</v>
      </c>
      <c r="F187" s="39" t="s">
        <v>197</v>
      </c>
      <c r="G187" s="35">
        <f>G188</f>
        <v>205.531</v>
      </c>
    </row>
    <row r="188" spans="1:7" s="17" customFormat="1" ht="12.75">
      <c r="A188" s="36" t="s">
        <v>198</v>
      </c>
      <c r="B188" s="16"/>
      <c r="C188" s="16" t="s">
        <v>58</v>
      </c>
      <c r="D188" s="16" t="s">
        <v>59</v>
      </c>
      <c r="E188" s="16" t="s">
        <v>474</v>
      </c>
      <c r="F188" s="39" t="s">
        <v>5</v>
      </c>
      <c r="G188" s="35">
        <v>205.531</v>
      </c>
    </row>
    <row r="189" spans="1:7" s="17" customFormat="1" ht="25.5">
      <c r="A189" s="34" t="s">
        <v>230</v>
      </c>
      <c r="B189" s="16"/>
      <c r="C189" s="16" t="s">
        <v>58</v>
      </c>
      <c r="D189" s="16" t="s">
        <v>59</v>
      </c>
      <c r="E189" s="16" t="s">
        <v>231</v>
      </c>
      <c r="F189" s="16"/>
      <c r="G189" s="35">
        <f>G190</f>
        <v>2500</v>
      </c>
    </row>
    <row r="190" spans="1:7" s="17" customFormat="1" ht="25.5">
      <c r="A190" s="36" t="s">
        <v>42</v>
      </c>
      <c r="B190" s="16"/>
      <c r="C190" s="16" t="s">
        <v>58</v>
      </c>
      <c r="D190" s="16" t="s">
        <v>59</v>
      </c>
      <c r="E190" s="16" t="s">
        <v>231</v>
      </c>
      <c r="F190" s="16" t="s">
        <v>182</v>
      </c>
      <c r="G190" s="35">
        <f>G191</f>
        <v>2500</v>
      </c>
    </row>
    <row r="191" spans="1:7" s="17" customFormat="1" ht="25.5">
      <c r="A191" s="36" t="s">
        <v>183</v>
      </c>
      <c r="B191" s="16"/>
      <c r="C191" s="16" t="s">
        <v>58</v>
      </c>
      <c r="D191" s="16" t="s">
        <v>59</v>
      </c>
      <c r="E191" s="16" t="s">
        <v>231</v>
      </c>
      <c r="F191" s="16" t="s">
        <v>184</v>
      </c>
      <c r="G191" s="35">
        <v>2500</v>
      </c>
    </row>
    <row r="192" spans="1:7" s="55" customFormat="1" ht="13.5">
      <c r="A192" s="22" t="s">
        <v>273</v>
      </c>
      <c r="B192" s="23"/>
      <c r="C192" s="23" t="s">
        <v>149</v>
      </c>
      <c r="D192" s="23"/>
      <c r="E192" s="23"/>
      <c r="F192" s="23"/>
      <c r="G192" s="54">
        <f>G193+G214+G246</f>
        <v>75418.10399999999</v>
      </c>
    </row>
    <row r="193" spans="1:7" s="55" customFormat="1" ht="13.5">
      <c r="A193" s="26" t="s">
        <v>234</v>
      </c>
      <c r="B193" s="27"/>
      <c r="C193" s="27" t="s">
        <v>149</v>
      </c>
      <c r="D193" s="27" t="s">
        <v>41</v>
      </c>
      <c r="E193" s="27"/>
      <c r="F193" s="27"/>
      <c r="G193" s="28">
        <f>G205+G194</f>
        <v>5720</v>
      </c>
    </row>
    <row r="194" spans="1:7" s="17" customFormat="1" ht="51" hidden="1">
      <c r="A194" s="119" t="s">
        <v>329</v>
      </c>
      <c r="B194" s="27"/>
      <c r="C194" s="19" t="s">
        <v>149</v>
      </c>
      <c r="D194" s="19" t="s">
        <v>41</v>
      </c>
      <c r="E194" s="19" t="s">
        <v>60</v>
      </c>
      <c r="F194" s="27"/>
      <c r="G194" s="30">
        <f>G195+G200</f>
        <v>0</v>
      </c>
    </row>
    <row r="195" spans="1:7" s="17" customFormat="1" ht="0.75" customHeight="1" hidden="1">
      <c r="A195" s="31" t="s">
        <v>61</v>
      </c>
      <c r="B195" s="27"/>
      <c r="C195" s="16" t="s">
        <v>149</v>
      </c>
      <c r="D195" s="16" t="s">
        <v>41</v>
      </c>
      <c r="E195" s="32" t="s">
        <v>62</v>
      </c>
      <c r="F195" s="27"/>
      <c r="G195" s="33">
        <f>G197</f>
        <v>0</v>
      </c>
    </row>
    <row r="196" spans="1:7" s="17" customFormat="1" ht="63.75" hidden="1">
      <c r="A196" s="34" t="s">
        <v>301</v>
      </c>
      <c r="B196" s="27"/>
      <c r="C196" s="16" t="s">
        <v>149</v>
      </c>
      <c r="D196" s="16" t="s">
        <v>41</v>
      </c>
      <c r="E196" s="16" t="s">
        <v>64</v>
      </c>
      <c r="F196" s="16"/>
      <c r="G196" s="35">
        <f>G197</f>
        <v>0</v>
      </c>
    </row>
    <row r="197" spans="1:7" s="17" customFormat="1" ht="51" hidden="1">
      <c r="A197" s="34" t="s">
        <v>65</v>
      </c>
      <c r="B197" s="16"/>
      <c r="C197" s="16" t="s">
        <v>149</v>
      </c>
      <c r="D197" s="16" t="s">
        <v>41</v>
      </c>
      <c r="E197" s="16" t="s">
        <v>66</v>
      </c>
      <c r="F197" s="16"/>
      <c r="G197" s="35">
        <f>G198</f>
        <v>0</v>
      </c>
    </row>
    <row r="198" spans="1:7" s="17" customFormat="1" ht="12.75" hidden="1">
      <c r="A198" s="78" t="s">
        <v>67</v>
      </c>
      <c r="B198" s="16"/>
      <c r="C198" s="16" t="s">
        <v>149</v>
      </c>
      <c r="D198" s="16" t="s">
        <v>41</v>
      </c>
      <c r="E198" s="16" t="s">
        <v>66</v>
      </c>
      <c r="F198" s="16" t="s">
        <v>241</v>
      </c>
      <c r="G198" s="35">
        <f>G199</f>
        <v>0</v>
      </c>
    </row>
    <row r="199" spans="1:7" s="17" customFormat="1" ht="25.5" hidden="1">
      <c r="A199" s="78" t="s">
        <v>68</v>
      </c>
      <c r="B199" s="16"/>
      <c r="C199" s="16" t="s">
        <v>149</v>
      </c>
      <c r="D199" s="16" t="s">
        <v>41</v>
      </c>
      <c r="E199" s="16" t="s">
        <v>66</v>
      </c>
      <c r="F199" s="16" t="s">
        <v>242</v>
      </c>
      <c r="G199" s="35">
        <v>0</v>
      </c>
    </row>
    <row r="200" spans="1:7" s="17" customFormat="1" ht="6" customHeight="1" hidden="1">
      <c r="A200" s="31" t="s">
        <v>71</v>
      </c>
      <c r="B200" s="32"/>
      <c r="C200" s="32" t="s">
        <v>149</v>
      </c>
      <c r="D200" s="32" t="s">
        <v>41</v>
      </c>
      <c r="E200" s="32" t="s">
        <v>72</v>
      </c>
      <c r="F200" s="32"/>
      <c r="G200" s="33">
        <f>G201</f>
        <v>0</v>
      </c>
    </row>
    <row r="201" spans="1:7" s="17" customFormat="1" ht="38.25" hidden="1">
      <c r="A201" s="108" t="s">
        <v>73</v>
      </c>
      <c r="B201" s="16"/>
      <c r="C201" s="16" t="s">
        <v>149</v>
      </c>
      <c r="D201" s="16" t="s">
        <v>41</v>
      </c>
      <c r="E201" s="16" t="s">
        <v>74</v>
      </c>
      <c r="F201" s="16"/>
      <c r="G201" s="35">
        <f>G202</f>
        <v>0</v>
      </c>
    </row>
    <row r="202" spans="1:7" s="17" customFormat="1" ht="38.25" hidden="1">
      <c r="A202" s="109" t="s">
        <v>75</v>
      </c>
      <c r="B202" s="16"/>
      <c r="C202" s="16" t="s">
        <v>149</v>
      </c>
      <c r="D202" s="16" t="s">
        <v>41</v>
      </c>
      <c r="E202" s="16" t="s">
        <v>76</v>
      </c>
      <c r="F202" s="16"/>
      <c r="G202" s="35">
        <f>G203</f>
        <v>0</v>
      </c>
    </row>
    <row r="203" spans="1:7" s="17" customFormat="1" ht="12.75" hidden="1">
      <c r="A203" s="36" t="s">
        <v>67</v>
      </c>
      <c r="B203" s="16"/>
      <c r="C203" s="16" t="s">
        <v>149</v>
      </c>
      <c r="D203" s="16" t="s">
        <v>41</v>
      </c>
      <c r="E203" s="16" t="s">
        <v>76</v>
      </c>
      <c r="F203" s="16" t="s">
        <v>241</v>
      </c>
      <c r="G203" s="35">
        <f>G204</f>
        <v>0</v>
      </c>
    </row>
    <row r="204" spans="1:7" s="17" customFormat="1" ht="25.5" hidden="1">
      <c r="A204" s="36" t="s">
        <v>288</v>
      </c>
      <c r="B204" s="16"/>
      <c r="C204" s="16" t="s">
        <v>149</v>
      </c>
      <c r="D204" s="16" t="s">
        <v>41</v>
      </c>
      <c r="E204" s="16" t="s">
        <v>76</v>
      </c>
      <c r="F204" s="16" t="s">
        <v>242</v>
      </c>
      <c r="G204" s="35">
        <v>0</v>
      </c>
    </row>
    <row r="205" spans="1:7" s="55" customFormat="1" ht="38.25">
      <c r="A205" s="41" t="s">
        <v>259</v>
      </c>
      <c r="B205" s="19"/>
      <c r="C205" s="19" t="s">
        <v>149</v>
      </c>
      <c r="D205" s="19" t="s">
        <v>41</v>
      </c>
      <c r="E205" s="19" t="s">
        <v>215</v>
      </c>
      <c r="F205" s="19"/>
      <c r="G205" s="30">
        <f>G206</f>
        <v>5720</v>
      </c>
    </row>
    <row r="206" spans="1:7" s="55" customFormat="1" ht="12.75">
      <c r="A206" s="65" t="s">
        <v>16</v>
      </c>
      <c r="B206" s="32"/>
      <c r="C206" s="32" t="s">
        <v>149</v>
      </c>
      <c r="D206" s="32" t="s">
        <v>41</v>
      </c>
      <c r="E206" s="32" t="s">
        <v>216</v>
      </c>
      <c r="F206" s="32"/>
      <c r="G206" s="33">
        <f>SUM(G207)</f>
        <v>5720</v>
      </c>
    </row>
    <row r="207" spans="1:7" s="55" customFormat="1" ht="12.75">
      <c r="A207" s="68" t="s">
        <v>16</v>
      </c>
      <c r="B207" s="16"/>
      <c r="C207" s="16" t="s">
        <v>149</v>
      </c>
      <c r="D207" s="16" t="s">
        <v>41</v>
      </c>
      <c r="E207" s="16" t="s">
        <v>217</v>
      </c>
      <c r="F207" s="16"/>
      <c r="G207" s="35">
        <f>SUM(G208+G211)</f>
        <v>5720</v>
      </c>
    </row>
    <row r="208" spans="1:7" s="55" customFormat="1" ht="12.75">
      <c r="A208" s="34" t="s">
        <v>235</v>
      </c>
      <c r="B208" s="16"/>
      <c r="C208" s="16" t="s">
        <v>149</v>
      </c>
      <c r="D208" s="16" t="s">
        <v>41</v>
      </c>
      <c r="E208" s="16" t="s">
        <v>236</v>
      </c>
      <c r="F208" s="16"/>
      <c r="G208" s="35">
        <f>G210</f>
        <v>1220</v>
      </c>
    </row>
    <row r="209" spans="1:7" s="55" customFormat="1" ht="25.5">
      <c r="A209" s="36" t="s">
        <v>42</v>
      </c>
      <c r="B209" s="16"/>
      <c r="C209" s="16" t="s">
        <v>149</v>
      </c>
      <c r="D209" s="16" t="s">
        <v>41</v>
      </c>
      <c r="E209" s="16" t="s">
        <v>236</v>
      </c>
      <c r="F209" s="16" t="s">
        <v>182</v>
      </c>
      <c r="G209" s="35">
        <f>G210</f>
        <v>1220</v>
      </c>
    </row>
    <row r="210" spans="1:8" s="55" customFormat="1" ht="25.5">
      <c r="A210" s="36" t="s">
        <v>183</v>
      </c>
      <c r="B210" s="16"/>
      <c r="C210" s="16" t="s">
        <v>149</v>
      </c>
      <c r="D210" s="16" t="s">
        <v>41</v>
      </c>
      <c r="E210" s="16" t="s">
        <v>236</v>
      </c>
      <c r="F210" s="16" t="s">
        <v>184</v>
      </c>
      <c r="G210" s="35">
        <v>1220</v>
      </c>
      <c r="H210" s="72"/>
    </row>
    <row r="211" spans="1:7" s="55" customFormat="1" ht="25.5">
      <c r="A211" s="34" t="s">
        <v>274</v>
      </c>
      <c r="B211" s="16"/>
      <c r="C211" s="16" t="s">
        <v>149</v>
      </c>
      <c r="D211" s="16" t="s">
        <v>41</v>
      </c>
      <c r="E211" s="16" t="s">
        <v>233</v>
      </c>
      <c r="F211" s="16"/>
      <c r="G211" s="35">
        <f>SUM(G213)</f>
        <v>4500</v>
      </c>
    </row>
    <row r="212" spans="1:7" s="55" customFormat="1" ht="25.5">
      <c r="A212" s="36" t="s">
        <v>42</v>
      </c>
      <c r="B212" s="16"/>
      <c r="C212" s="16" t="s">
        <v>149</v>
      </c>
      <c r="D212" s="16" t="s">
        <v>41</v>
      </c>
      <c r="E212" s="16" t="s">
        <v>233</v>
      </c>
      <c r="F212" s="16" t="s">
        <v>182</v>
      </c>
      <c r="G212" s="35">
        <f>G213</f>
        <v>4500</v>
      </c>
    </row>
    <row r="213" spans="1:7" s="55" customFormat="1" ht="25.5">
      <c r="A213" s="36" t="s">
        <v>183</v>
      </c>
      <c r="B213" s="16"/>
      <c r="C213" s="16" t="s">
        <v>149</v>
      </c>
      <c r="D213" s="16" t="s">
        <v>41</v>
      </c>
      <c r="E213" s="16" t="s">
        <v>233</v>
      </c>
      <c r="F213" s="16" t="s">
        <v>184</v>
      </c>
      <c r="G213" s="35">
        <v>4500</v>
      </c>
    </row>
    <row r="214" spans="1:7" s="55" customFormat="1" ht="13.5">
      <c r="A214" s="26" t="s">
        <v>148</v>
      </c>
      <c r="B214" s="27"/>
      <c r="C214" s="27" t="s">
        <v>149</v>
      </c>
      <c r="D214" s="27" t="s">
        <v>150</v>
      </c>
      <c r="E214" s="27"/>
      <c r="F214" s="27"/>
      <c r="G214" s="28">
        <f>G215+G240+G226</f>
        <v>5244.808</v>
      </c>
    </row>
    <row r="215" spans="1:7" s="55" customFormat="1" ht="38.25">
      <c r="A215" s="18" t="s">
        <v>275</v>
      </c>
      <c r="B215" s="19"/>
      <c r="C215" s="19" t="s">
        <v>149</v>
      </c>
      <c r="D215" s="19" t="s">
        <v>150</v>
      </c>
      <c r="E215" s="19" t="s">
        <v>141</v>
      </c>
      <c r="F215" s="19"/>
      <c r="G215" s="30">
        <f>G216</f>
        <v>4323.808</v>
      </c>
    </row>
    <row r="216" spans="1:7" s="55" customFormat="1" ht="13.5">
      <c r="A216" s="31" t="s">
        <v>142</v>
      </c>
      <c r="B216" s="27"/>
      <c r="C216" s="32" t="s">
        <v>149</v>
      </c>
      <c r="D216" s="32" t="s">
        <v>150</v>
      </c>
      <c r="E216" s="32" t="s">
        <v>143</v>
      </c>
      <c r="F216" s="27"/>
      <c r="G216" s="33">
        <f>G223+G217+G220</f>
        <v>4323.808</v>
      </c>
    </row>
    <row r="217" spans="1:7" s="55" customFormat="1" ht="38.25">
      <c r="A217" s="34" t="s">
        <v>144</v>
      </c>
      <c r="B217" s="19"/>
      <c r="C217" s="16" t="s">
        <v>149</v>
      </c>
      <c r="D217" s="16" t="s">
        <v>150</v>
      </c>
      <c r="E217" s="16" t="s">
        <v>145</v>
      </c>
      <c r="F217" s="19"/>
      <c r="G217" s="35">
        <f>G218</f>
        <v>2764.2079999999996</v>
      </c>
    </row>
    <row r="218" spans="1:7" s="55" customFormat="1" ht="25.5">
      <c r="A218" s="36" t="s">
        <v>146</v>
      </c>
      <c r="B218" s="19"/>
      <c r="C218" s="16" t="s">
        <v>149</v>
      </c>
      <c r="D218" s="16" t="s">
        <v>150</v>
      </c>
      <c r="E218" s="16" t="s">
        <v>145</v>
      </c>
      <c r="F218" s="16" t="s">
        <v>276</v>
      </c>
      <c r="G218" s="35">
        <f>G219</f>
        <v>2764.2079999999996</v>
      </c>
    </row>
    <row r="219" spans="1:7" s="55" customFormat="1" ht="12.75">
      <c r="A219" s="36" t="s">
        <v>147</v>
      </c>
      <c r="B219" s="19"/>
      <c r="C219" s="16" t="s">
        <v>149</v>
      </c>
      <c r="D219" s="16" t="s">
        <v>150</v>
      </c>
      <c r="E219" s="16" t="s">
        <v>145</v>
      </c>
      <c r="F219" s="16" t="s">
        <v>277</v>
      </c>
      <c r="G219" s="35">
        <f>2692.66+71.548</f>
        <v>2764.2079999999996</v>
      </c>
    </row>
    <row r="220" spans="1:7" s="55" customFormat="1" ht="51">
      <c r="A220" s="36" t="s">
        <v>354</v>
      </c>
      <c r="B220" s="19"/>
      <c r="C220" s="16" t="s">
        <v>149</v>
      </c>
      <c r="D220" s="16" t="s">
        <v>150</v>
      </c>
      <c r="E220" s="16" t="s">
        <v>356</v>
      </c>
      <c r="F220" s="16"/>
      <c r="G220" s="35">
        <f>G221</f>
        <v>1210.59</v>
      </c>
    </row>
    <row r="221" spans="1:7" s="55" customFormat="1" ht="25.5">
      <c r="A221" s="36" t="s">
        <v>146</v>
      </c>
      <c r="B221" s="19"/>
      <c r="C221" s="16" t="s">
        <v>149</v>
      </c>
      <c r="D221" s="16" t="s">
        <v>150</v>
      </c>
      <c r="E221" s="16" t="s">
        <v>356</v>
      </c>
      <c r="F221" s="16" t="s">
        <v>276</v>
      </c>
      <c r="G221" s="35">
        <f>G222</f>
        <v>1210.59</v>
      </c>
    </row>
    <row r="222" spans="1:7" s="55" customFormat="1" ht="12.75">
      <c r="A222" s="36" t="s">
        <v>147</v>
      </c>
      <c r="B222" s="19"/>
      <c r="C222" s="16" t="s">
        <v>149</v>
      </c>
      <c r="D222" s="16" t="s">
        <v>150</v>
      </c>
      <c r="E222" s="16" t="s">
        <v>356</v>
      </c>
      <c r="F222" s="16" t="s">
        <v>277</v>
      </c>
      <c r="G222" s="35">
        <f>60.59+1150</f>
        <v>1210.59</v>
      </c>
    </row>
    <row r="223" spans="1:7" s="55" customFormat="1" ht="12.75">
      <c r="A223" s="34" t="s">
        <v>151</v>
      </c>
      <c r="B223" s="16"/>
      <c r="C223" s="16" t="s">
        <v>149</v>
      </c>
      <c r="D223" s="16" t="s">
        <v>150</v>
      </c>
      <c r="E223" s="16" t="s">
        <v>152</v>
      </c>
      <c r="F223" s="16"/>
      <c r="G223" s="35">
        <f>G225</f>
        <v>349.01</v>
      </c>
    </row>
    <row r="224" spans="1:7" s="55" customFormat="1" ht="25.5">
      <c r="A224" s="36" t="s">
        <v>42</v>
      </c>
      <c r="B224" s="16"/>
      <c r="C224" s="16" t="s">
        <v>149</v>
      </c>
      <c r="D224" s="16" t="s">
        <v>150</v>
      </c>
      <c r="E224" s="16" t="s">
        <v>152</v>
      </c>
      <c r="F224" s="16" t="s">
        <v>182</v>
      </c>
      <c r="G224" s="35">
        <f>G225</f>
        <v>349.01</v>
      </c>
    </row>
    <row r="225" spans="1:7" s="55" customFormat="1" ht="25.5" customHeight="1">
      <c r="A225" s="36" t="s">
        <v>183</v>
      </c>
      <c r="B225" s="16"/>
      <c r="C225" s="16" t="s">
        <v>149</v>
      </c>
      <c r="D225" s="16" t="s">
        <v>150</v>
      </c>
      <c r="E225" s="16" t="s">
        <v>152</v>
      </c>
      <c r="F225" s="16" t="s">
        <v>184</v>
      </c>
      <c r="G225" s="35">
        <v>349.01</v>
      </c>
    </row>
    <row r="226" spans="1:7" s="55" customFormat="1" ht="48" customHeight="1">
      <c r="A226" s="18" t="s">
        <v>172</v>
      </c>
      <c r="B226" s="16"/>
      <c r="C226" s="19" t="s">
        <v>149</v>
      </c>
      <c r="D226" s="19" t="s">
        <v>150</v>
      </c>
      <c r="E226" s="19" t="s">
        <v>173</v>
      </c>
      <c r="F226" s="19"/>
      <c r="G226" s="30">
        <f>SUM(G227)</f>
        <v>700</v>
      </c>
    </row>
    <row r="227" spans="1:7" s="55" customFormat="1" ht="28.5" customHeight="1">
      <c r="A227" s="60" t="s">
        <v>174</v>
      </c>
      <c r="B227" s="32"/>
      <c r="C227" s="32" t="s">
        <v>149</v>
      </c>
      <c r="D227" s="32" t="s">
        <v>150</v>
      </c>
      <c r="E227" s="32" t="s">
        <v>175</v>
      </c>
      <c r="F227" s="32"/>
      <c r="G227" s="33">
        <f>G231+G228+G237+G234</f>
        <v>700</v>
      </c>
    </row>
    <row r="228" spans="1:7" s="55" customFormat="1" ht="27.75" customHeight="1" hidden="1">
      <c r="A228" s="34" t="s">
        <v>297</v>
      </c>
      <c r="B228" s="16"/>
      <c r="C228" s="16" t="s">
        <v>149</v>
      </c>
      <c r="D228" s="16" t="s">
        <v>150</v>
      </c>
      <c r="E228" s="16" t="s">
        <v>177</v>
      </c>
      <c r="F228" s="16"/>
      <c r="G228" s="35">
        <f>SUM(G230)</f>
        <v>0</v>
      </c>
    </row>
    <row r="229" spans="1:7" s="55" customFormat="1" ht="24" customHeight="1" hidden="1">
      <c r="A229" s="36" t="s">
        <v>278</v>
      </c>
      <c r="B229" s="16"/>
      <c r="C229" s="16" t="s">
        <v>149</v>
      </c>
      <c r="D229" s="16" t="s">
        <v>150</v>
      </c>
      <c r="E229" s="16" t="s">
        <v>177</v>
      </c>
      <c r="F229" s="16" t="s">
        <v>276</v>
      </c>
      <c r="G229" s="35">
        <f>G230</f>
        <v>0</v>
      </c>
    </row>
    <row r="230" spans="1:7" s="55" customFormat="1" ht="29.25" customHeight="1" hidden="1">
      <c r="A230" s="36" t="s">
        <v>279</v>
      </c>
      <c r="B230" s="16"/>
      <c r="C230" s="16" t="s">
        <v>149</v>
      </c>
      <c r="D230" s="16" t="s">
        <v>150</v>
      </c>
      <c r="E230" s="16" t="s">
        <v>177</v>
      </c>
      <c r="F230" s="16" t="s">
        <v>277</v>
      </c>
      <c r="G230" s="35"/>
    </row>
    <row r="231" spans="1:7" s="55" customFormat="1" ht="39" customHeight="1" hidden="1">
      <c r="A231" s="34" t="s">
        <v>176</v>
      </c>
      <c r="B231" s="16"/>
      <c r="C231" s="16" t="s">
        <v>149</v>
      </c>
      <c r="D231" s="16" t="s">
        <v>150</v>
      </c>
      <c r="E231" s="16" t="s">
        <v>177</v>
      </c>
      <c r="F231" s="16"/>
      <c r="G231" s="35">
        <f>SUM(G233)</f>
        <v>0</v>
      </c>
    </row>
    <row r="232" spans="1:7" s="55" customFormat="1" ht="31.5" customHeight="1" hidden="1">
      <c r="A232" s="36" t="s">
        <v>278</v>
      </c>
      <c r="B232" s="16"/>
      <c r="C232" s="16" t="s">
        <v>149</v>
      </c>
      <c r="D232" s="16" t="s">
        <v>150</v>
      </c>
      <c r="E232" s="16" t="s">
        <v>177</v>
      </c>
      <c r="F232" s="16" t="s">
        <v>276</v>
      </c>
      <c r="G232" s="35">
        <f>G233</f>
        <v>0</v>
      </c>
    </row>
    <row r="233" spans="1:7" s="55" customFormat="1" ht="33.75" customHeight="1" hidden="1">
      <c r="A233" s="36" t="s">
        <v>279</v>
      </c>
      <c r="B233" s="16"/>
      <c r="C233" s="16" t="s">
        <v>149</v>
      </c>
      <c r="D233" s="16" t="s">
        <v>150</v>
      </c>
      <c r="E233" s="16" t="s">
        <v>177</v>
      </c>
      <c r="F233" s="16" t="s">
        <v>277</v>
      </c>
      <c r="G233" s="35">
        <v>0</v>
      </c>
    </row>
    <row r="234" spans="1:7" s="55" customFormat="1" ht="32.25" customHeight="1">
      <c r="A234" s="34" t="s">
        <v>332</v>
      </c>
      <c r="B234" s="16"/>
      <c r="C234" s="16" t="s">
        <v>149</v>
      </c>
      <c r="D234" s="16" t="s">
        <v>150</v>
      </c>
      <c r="E234" s="16" t="s">
        <v>333</v>
      </c>
      <c r="F234" s="16"/>
      <c r="G234" s="35">
        <f>G235</f>
        <v>700</v>
      </c>
    </row>
    <row r="235" spans="1:7" s="55" customFormat="1" ht="33" customHeight="1">
      <c r="A235" s="36" t="s">
        <v>278</v>
      </c>
      <c r="B235" s="16"/>
      <c r="C235" s="16" t="s">
        <v>149</v>
      </c>
      <c r="D235" s="16" t="s">
        <v>150</v>
      </c>
      <c r="E235" s="16" t="s">
        <v>333</v>
      </c>
      <c r="F235" s="16" t="s">
        <v>276</v>
      </c>
      <c r="G235" s="35">
        <f>G236</f>
        <v>700</v>
      </c>
    </row>
    <row r="236" spans="1:7" s="55" customFormat="1" ht="35.25" customHeight="1">
      <c r="A236" s="36" t="s">
        <v>279</v>
      </c>
      <c r="B236" s="16"/>
      <c r="C236" s="16" t="s">
        <v>149</v>
      </c>
      <c r="D236" s="16" t="s">
        <v>150</v>
      </c>
      <c r="E236" s="16" t="s">
        <v>333</v>
      </c>
      <c r="F236" s="16" t="s">
        <v>277</v>
      </c>
      <c r="G236" s="35">
        <v>700</v>
      </c>
    </row>
    <row r="237" spans="1:7" s="55" customFormat="1" ht="43.5" customHeight="1" hidden="1">
      <c r="A237" s="34" t="s">
        <v>332</v>
      </c>
      <c r="B237" s="16"/>
      <c r="C237" s="16" t="s">
        <v>149</v>
      </c>
      <c r="D237" s="16" t="s">
        <v>150</v>
      </c>
      <c r="E237" s="16" t="s">
        <v>333</v>
      </c>
      <c r="F237" s="16"/>
      <c r="G237" s="35">
        <f>SUM(G239)</f>
        <v>0</v>
      </c>
    </row>
    <row r="238" spans="1:7" s="55" customFormat="1" ht="34.5" customHeight="1" hidden="1">
      <c r="A238" s="36" t="s">
        <v>42</v>
      </c>
      <c r="B238" s="16"/>
      <c r="C238" s="16" t="s">
        <v>149</v>
      </c>
      <c r="D238" s="16" t="s">
        <v>150</v>
      </c>
      <c r="E238" s="16" t="s">
        <v>333</v>
      </c>
      <c r="F238" s="16" t="s">
        <v>182</v>
      </c>
      <c r="G238" s="35">
        <f>G239</f>
        <v>0</v>
      </c>
    </row>
    <row r="239" spans="1:7" s="55" customFormat="1" ht="48" customHeight="1" hidden="1">
      <c r="A239" s="36" t="s">
        <v>183</v>
      </c>
      <c r="B239" s="16"/>
      <c r="C239" s="16" t="s">
        <v>149</v>
      </c>
      <c r="D239" s="16" t="s">
        <v>150</v>
      </c>
      <c r="E239" s="16" t="s">
        <v>333</v>
      </c>
      <c r="F239" s="16" t="s">
        <v>184</v>
      </c>
      <c r="G239" s="35">
        <v>0</v>
      </c>
    </row>
    <row r="240" spans="1:7" s="55" customFormat="1" ht="38.25">
      <c r="A240" s="172" t="s">
        <v>259</v>
      </c>
      <c r="B240" s="16"/>
      <c r="C240" s="19" t="s">
        <v>149</v>
      </c>
      <c r="D240" s="19" t="s">
        <v>150</v>
      </c>
      <c r="E240" s="19" t="s">
        <v>215</v>
      </c>
      <c r="F240" s="19"/>
      <c r="G240" s="30">
        <f>G241</f>
        <v>221</v>
      </c>
    </row>
    <row r="241" spans="1:7" s="55" customFormat="1" ht="12.75">
      <c r="A241" s="65" t="s">
        <v>16</v>
      </c>
      <c r="B241" s="32"/>
      <c r="C241" s="32" t="s">
        <v>149</v>
      </c>
      <c r="D241" s="32" t="s">
        <v>150</v>
      </c>
      <c r="E241" s="32" t="s">
        <v>216</v>
      </c>
      <c r="F241" s="32"/>
      <c r="G241" s="33">
        <f>G242</f>
        <v>221</v>
      </c>
    </row>
    <row r="242" spans="1:7" s="55" customFormat="1" ht="12.75">
      <c r="A242" s="68" t="s">
        <v>16</v>
      </c>
      <c r="B242" s="16"/>
      <c r="C242" s="16" t="s">
        <v>149</v>
      </c>
      <c r="D242" s="16" t="s">
        <v>150</v>
      </c>
      <c r="E242" s="16" t="s">
        <v>217</v>
      </c>
      <c r="F242" s="16"/>
      <c r="G242" s="35">
        <f>G243</f>
        <v>221</v>
      </c>
    </row>
    <row r="243" spans="1:7" s="55" customFormat="1" ht="38.25">
      <c r="A243" s="68" t="s">
        <v>237</v>
      </c>
      <c r="B243" s="16"/>
      <c r="C243" s="16" t="s">
        <v>149</v>
      </c>
      <c r="D243" s="16" t="s">
        <v>150</v>
      </c>
      <c r="E243" s="16" t="s">
        <v>238</v>
      </c>
      <c r="F243" s="16"/>
      <c r="G243" s="35">
        <f>SUM(G245)</f>
        <v>221</v>
      </c>
    </row>
    <row r="244" spans="1:7" s="55" customFormat="1" ht="25.5">
      <c r="A244" s="36" t="s">
        <v>42</v>
      </c>
      <c r="B244" s="16"/>
      <c r="C244" s="16" t="s">
        <v>149</v>
      </c>
      <c r="D244" s="16" t="s">
        <v>150</v>
      </c>
      <c r="E244" s="16" t="s">
        <v>238</v>
      </c>
      <c r="F244" s="16" t="s">
        <v>182</v>
      </c>
      <c r="G244" s="35">
        <f>G245</f>
        <v>221</v>
      </c>
    </row>
    <row r="245" spans="1:7" s="55" customFormat="1" ht="25.5">
      <c r="A245" s="36" t="s">
        <v>183</v>
      </c>
      <c r="B245" s="16"/>
      <c r="C245" s="16" t="s">
        <v>149</v>
      </c>
      <c r="D245" s="16" t="s">
        <v>150</v>
      </c>
      <c r="E245" s="16" t="s">
        <v>238</v>
      </c>
      <c r="F245" s="16" t="s">
        <v>184</v>
      </c>
      <c r="G245" s="35">
        <v>221</v>
      </c>
    </row>
    <row r="246" spans="1:7" s="55" customFormat="1" ht="13.5">
      <c r="A246" s="26" t="s">
        <v>159</v>
      </c>
      <c r="B246" s="27"/>
      <c r="C246" s="19" t="s">
        <v>149</v>
      </c>
      <c r="D246" s="19" t="s">
        <v>70</v>
      </c>
      <c r="E246" s="27"/>
      <c r="F246" s="32"/>
      <c r="G246" s="28">
        <f>G247+G261+G266+G271+G276</f>
        <v>64453.295999999995</v>
      </c>
    </row>
    <row r="247" spans="1:7" s="55" customFormat="1" ht="38.25">
      <c r="A247" s="18" t="s">
        <v>281</v>
      </c>
      <c r="B247" s="19"/>
      <c r="C247" s="19" t="s">
        <v>149</v>
      </c>
      <c r="D247" s="19" t="s">
        <v>70</v>
      </c>
      <c r="E247" s="19" t="s">
        <v>154</v>
      </c>
      <c r="F247" s="19"/>
      <c r="G247" s="30">
        <f>G248</f>
        <v>41679.971</v>
      </c>
    </row>
    <row r="248" spans="1:7" s="55" customFormat="1" ht="63" customHeight="1">
      <c r="A248" s="31" t="s">
        <v>155</v>
      </c>
      <c r="B248" s="32"/>
      <c r="C248" s="32" t="s">
        <v>149</v>
      </c>
      <c r="D248" s="32" t="s">
        <v>70</v>
      </c>
      <c r="E248" s="32" t="s">
        <v>156</v>
      </c>
      <c r="F248" s="32"/>
      <c r="G248" s="33">
        <f>G249+G255+G258</f>
        <v>41679.971</v>
      </c>
    </row>
    <row r="249" spans="1:7" s="17" customFormat="1" ht="38.25">
      <c r="A249" s="34" t="s">
        <v>157</v>
      </c>
      <c r="B249" s="16"/>
      <c r="C249" s="16" t="s">
        <v>149</v>
      </c>
      <c r="D249" s="16" t="s">
        <v>70</v>
      </c>
      <c r="E249" s="16" t="s">
        <v>158</v>
      </c>
      <c r="F249" s="16"/>
      <c r="G249" s="35">
        <f>G250</f>
        <v>41047.971</v>
      </c>
    </row>
    <row r="250" spans="1:7" s="55" customFormat="1" ht="25.5">
      <c r="A250" s="36" t="s">
        <v>42</v>
      </c>
      <c r="B250" s="16"/>
      <c r="C250" s="16" t="s">
        <v>149</v>
      </c>
      <c r="D250" s="16" t="s">
        <v>70</v>
      </c>
      <c r="E250" s="16" t="s">
        <v>158</v>
      </c>
      <c r="F250" s="16" t="s">
        <v>182</v>
      </c>
      <c r="G250" s="35">
        <f>G251</f>
        <v>41047.971</v>
      </c>
    </row>
    <row r="251" spans="1:8" s="55" customFormat="1" ht="26.25" customHeight="1">
      <c r="A251" s="36" t="s">
        <v>183</v>
      </c>
      <c r="B251" s="16"/>
      <c r="C251" s="16" t="s">
        <v>149</v>
      </c>
      <c r="D251" s="16" t="s">
        <v>70</v>
      </c>
      <c r="E251" s="16" t="s">
        <v>158</v>
      </c>
      <c r="F251" s="16" t="s">
        <v>184</v>
      </c>
      <c r="G251" s="35">
        <f>45188.388-2281.2-4621.01+3000-238.207</f>
        <v>41047.971</v>
      </c>
      <c r="H251" s="72"/>
    </row>
    <row r="252" spans="1:8" s="55" customFormat="1" ht="38.25" hidden="1">
      <c r="A252" s="172" t="s">
        <v>259</v>
      </c>
      <c r="B252" s="74"/>
      <c r="C252" s="19" t="s">
        <v>149</v>
      </c>
      <c r="D252" s="19" t="s">
        <v>70</v>
      </c>
      <c r="E252" s="19" t="s">
        <v>216</v>
      </c>
      <c r="F252" s="19"/>
      <c r="G252" s="30">
        <f>G253</f>
        <v>0</v>
      </c>
      <c r="H252" s="72"/>
    </row>
    <row r="253" spans="1:8" s="55" customFormat="1" ht="12.75" hidden="1">
      <c r="A253" s="175" t="s">
        <v>16</v>
      </c>
      <c r="B253" s="32"/>
      <c r="C253" s="16" t="s">
        <v>149</v>
      </c>
      <c r="D253" s="16" t="s">
        <v>70</v>
      </c>
      <c r="E253" s="32" t="s">
        <v>216</v>
      </c>
      <c r="F253" s="176"/>
      <c r="G253" s="33">
        <f>G254</f>
        <v>0</v>
      </c>
      <c r="H253" s="72"/>
    </row>
    <row r="254" spans="1:8" s="55" customFormat="1" ht="12.75" hidden="1">
      <c r="A254" s="108" t="s">
        <v>16</v>
      </c>
      <c r="B254" s="16"/>
      <c r="C254" s="16" t="s">
        <v>149</v>
      </c>
      <c r="D254" s="16" t="s">
        <v>70</v>
      </c>
      <c r="E254" s="16" t="s">
        <v>217</v>
      </c>
      <c r="F254" s="176"/>
      <c r="G254" s="33">
        <v>0</v>
      </c>
      <c r="H254" s="72"/>
    </row>
    <row r="255" spans="1:8" s="55" customFormat="1" ht="25.5">
      <c r="A255" s="34" t="s">
        <v>370</v>
      </c>
      <c r="B255" s="73"/>
      <c r="C255" s="16" t="s">
        <v>149</v>
      </c>
      <c r="D255" s="16" t="s">
        <v>70</v>
      </c>
      <c r="E255" s="77" t="s">
        <v>383</v>
      </c>
      <c r="F255" s="77"/>
      <c r="G255" s="35">
        <f>SUM(G257)</f>
        <v>632</v>
      </c>
      <c r="H255" s="72"/>
    </row>
    <row r="256" spans="1:8" s="55" customFormat="1" ht="25.5">
      <c r="A256" s="36" t="s">
        <v>42</v>
      </c>
      <c r="B256" s="73"/>
      <c r="C256" s="16" t="s">
        <v>149</v>
      </c>
      <c r="D256" s="16" t="s">
        <v>70</v>
      </c>
      <c r="E256" s="77" t="s">
        <v>383</v>
      </c>
      <c r="F256" s="77">
        <v>200</v>
      </c>
      <c r="G256" s="35">
        <f>G257</f>
        <v>632</v>
      </c>
      <c r="H256" s="72"/>
    </row>
    <row r="257" spans="1:8" s="55" customFormat="1" ht="25.5">
      <c r="A257" s="36" t="s">
        <v>183</v>
      </c>
      <c r="B257" s="73"/>
      <c r="C257" s="16" t="s">
        <v>149</v>
      </c>
      <c r="D257" s="16" t="s">
        <v>70</v>
      </c>
      <c r="E257" s="77" t="s">
        <v>383</v>
      </c>
      <c r="F257" s="77">
        <v>240</v>
      </c>
      <c r="G257" s="35">
        <f>32+600</f>
        <v>632</v>
      </c>
      <c r="H257" s="72"/>
    </row>
    <row r="258" spans="1:8" s="55" customFormat="1" ht="35.25" customHeight="1" hidden="1">
      <c r="A258" s="278" t="s">
        <v>510</v>
      </c>
      <c r="B258" s="73"/>
      <c r="C258" s="16" t="s">
        <v>149</v>
      </c>
      <c r="D258" s="16" t="s">
        <v>70</v>
      </c>
      <c r="E258" s="77" t="s">
        <v>511</v>
      </c>
      <c r="F258" s="77"/>
      <c r="G258" s="35">
        <f>SUM(G260)</f>
        <v>0</v>
      </c>
      <c r="H258" s="72"/>
    </row>
    <row r="259" spans="1:8" s="55" customFormat="1" ht="25.5" hidden="1">
      <c r="A259" s="36" t="s">
        <v>42</v>
      </c>
      <c r="B259" s="73"/>
      <c r="C259" s="16" t="s">
        <v>149</v>
      </c>
      <c r="D259" s="16" t="s">
        <v>70</v>
      </c>
      <c r="E259" s="77" t="s">
        <v>511</v>
      </c>
      <c r="F259" s="77">
        <v>200</v>
      </c>
      <c r="G259" s="35">
        <f>G260</f>
        <v>0</v>
      </c>
      <c r="H259" s="72"/>
    </row>
    <row r="260" spans="1:8" s="55" customFormat="1" ht="25.5" hidden="1">
      <c r="A260" s="36" t="s">
        <v>183</v>
      </c>
      <c r="B260" s="73"/>
      <c r="C260" s="16" t="s">
        <v>149</v>
      </c>
      <c r="D260" s="16" t="s">
        <v>70</v>
      </c>
      <c r="E260" s="77" t="s">
        <v>511</v>
      </c>
      <c r="F260" s="77">
        <v>240</v>
      </c>
      <c r="G260" s="35">
        <v>0</v>
      </c>
      <c r="H260" s="72"/>
    </row>
    <row r="261" spans="1:7" s="55" customFormat="1" ht="38.25">
      <c r="A261" s="18" t="s">
        <v>280</v>
      </c>
      <c r="B261" s="27"/>
      <c r="C261" s="19" t="s">
        <v>149</v>
      </c>
      <c r="D261" s="19" t="s">
        <v>70</v>
      </c>
      <c r="E261" s="19" t="s">
        <v>161</v>
      </c>
      <c r="F261" s="32"/>
      <c r="G261" s="30">
        <f>G262</f>
        <v>100</v>
      </c>
    </row>
    <row r="262" spans="1:7" s="55" customFormat="1" ht="25.5">
      <c r="A262" s="31" t="s">
        <v>162</v>
      </c>
      <c r="B262" s="27"/>
      <c r="C262" s="32" t="s">
        <v>149</v>
      </c>
      <c r="D262" s="32" t="s">
        <v>70</v>
      </c>
      <c r="E262" s="32" t="s">
        <v>163</v>
      </c>
      <c r="F262" s="32"/>
      <c r="G262" s="33">
        <f>SUM(G263)</f>
        <v>100</v>
      </c>
    </row>
    <row r="263" spans="1:7" s="55" customFormat="1" ht="25.5">
      <c r="A263" s="34" t="s">
        <v>164</v>
      </c>
      <c r="B263" s="27"/>
      <c r="C263" s="16" t="s">
        <v>149</v>
      </c>
      <c r="D263" s="16" t="s">
        <v>70</v>
      </c>
      <c r="E263" s="16" t="s">
        <v>165</v>
      </c>
      <c r="F263" s="32"/>
      <c r="G263" s="35">
        <f>G265</f>
        <v>100</v>
      </c>
    </row>
    <row r="264" spans="1:7" s="55" customFormat="1" ht="25.5">
      <c r="A264" s="36" t="s">
        <v>42</v>
      </c>
      <c r="B264" s="27"/>
      <c r="C264" s="16" t="s">
        <v>149</v>
      </c>
      <c r="D264" s="16" t="s">
        <v>70</v>
      </c>
      <c r="E264" s="16" t="s">
        <v>165</v>
      </c>
      <c r="F264" s="16" t="s">
        <v>182</v>
      </c>
      <c r="G264" s="35">
        <f>G265</f>
        <v>100</v>
      </c>
    </row>
    <row r="265" spans="1:7" s="55" customFormat="1" ht="25.5">
      <c r="A265" s="36" t="s">
        <v>183</v>
      </c>
      <c r="B265" s="27"/>
      <c r="C265" s="16" t="s">
        <v>149</v>
      </c>
      <c r="D265" s="16" t="s">
        <v>70</v>
      </c>
      <c r="E265" s="16" t="s">
        <v>165</v>
      </c>
      <c r="F265" s="16" t="s">
        <v>184</v>
      </c>
      <c r="G265" s="35">
        <v>100</v>
      </c>
    </row>
    <row r="266" spans="1:7" s="55" customFormat="1" ht="76.5">
      <c r="A266" s="273" t="s">
        <v>505</v>
      </c>
      <c r="B266" s="27"/>
      <c r="C266" s="19" t="s">
        <v>149</v>
      </c>
      <c r="D266" s="19" t="s">
        <v>70</v>
      </c>
      <c r="E266" s="276" t="s">
        <v>504</v>
      </c>
      <c r="F266" s="16"/>
      <c r="G266" s="30">
        <f>G267</f>
        <v>80</v>
      </c>
    </row>
    <row r="267" spans="1:7" s="55" customFormat="1" ht="76.5">
      <c r="A267" s="277" t="s">
        <v>506</v>
      </c>
      <c r="B267" s="27"/>
      <c r="C267" s="16" t="s">
        <v>149</v>
      </c>
      <c r="D267" s="16" t="s">
        <v>70</v>
      </c>
      <c r="E267" s="206" t="s">
        <v>508</v>
      </c>
      <c r="F267" s="16"/>
      <c r="G267" s="35">
        <f>G268</f>
        <v>80</v>
      </c>
    </row>
    <row r="268" spans="1:7" s="55" customFormat="1" ht="76.5">
      <c r="A268" s="274" t="s">
        <v>507</v>
      </c>
      <c r="B268" s="27"/>
      <c r="C268" s="16" t="s">
        <v>149</v>
      </c>
      <c r="D268" s="16" t="s">
        <v>70</v>
      </c>
      <c r="E268" s="206" t="s">
        <v>509</v>
      </c>
      <c r="F268" s="16"/>
      <c r="G268" s="35">
        <f>G269</f>
        <v>80</v>
      </c>
    </row>
    <row r="269" spans="1:7" s="55" customFormat="1" ht="25.5">
      <c r="A269" s="275" t="s">
        <v>42</v>
      </c>
      <c r="B269" s="27"/>
      <c r="C269" s="16" t="s">
        <v>149</v>
      </c>
      <c r="D269" s="16" t="s">
        <v>70</v>
      </c>
      <c r="E269" s="206" t="s">
        <v>509</v>
      </c>
      <c r="F269" s="16" t="s">
        <v>182</v>
      </c>
      <c r="G269" s="35">
        <f>G270</f>
        <v>80</v>
      </c>
    </row>
    <row r="270" spans="1:7" s="55" customFormat="1" ht="25.5">
      <c r="A270" s="275" t="s">
        <v>43</v>
      </c>
      <c r="B270" s="27"/>
      <c r="C270" s="16" t="s">
        <v>149</v>
      </c>
      <c r="D270" s="16" t="s">
        <v>70</v>
      </c>
      <c r="E270" s="206" t="s">
        <v>509</v>
      </c>
      <c r="F270" s="16" t="s">
        <v>184</v>
      </c>
      <c r="G270" s="35">
        <v>80</v>
      </c>
    </row>
    <row r="271" spans="1:7" s="55" customFormat="1" ht="38.25">
      <c r="A271" s="273" t="s">
        <v>500</v>
      </c>
      <c r="B271" s="27"/>
      <c r="C271" s="19" t="s">
        <v>149</v>
      </c>
      <c r="D271" s="19" t="s">
        <v>70</v>
      </c>
      <c r="E271" s="276" t="s">
        <v>498</v>
      </c>
      <c r="F271" s="16"/>
      <c r="G271" s="30">
        <f>G272</f>
        <v>94.325</v>
      </c>
    </row>
    <row r="272" spans="1:7" s="55" customFormat="1" ht="51">
      <c r="A272" s="277" t="s">
        <v>501</v>
      </c>
      <c r="B272" s="27"/>
      <c r="C272" s="16" t="s">
        <v>149</v>
      </c>
      <c r="D272" s="16" t="s">
        <v>70</v>
      </c>
      <c r="E272" s="206" t="s">
        <v>499</v>
      </c>
      <c r="F272" s="16"/>
      <c r="G272" s="35">
        <f>G273</f>
        <v>94.325</v>
      </c>
    </row>
    <row r="273" spans="1:7" s="55" customFormat="1" ht="42.75" customHeight="1">
      <c r="A273" s="274" t="s">
        <v>502</v>
      </c>
      <c r="B273" s="27"/>
      <c r="C273" s="16" t="s">
        <v>149</v>
      </c>
      <c r="D273" s="16" t="s">
        <v>70</v>
      </c>
      <c r="E273" s="206" t="s">
        <v>503</v>
      </c>
      <c r="F273" s="16"/>
      <c r="G273" s="35">
        <f>G274</f>
        <v>94.325</v>
      </c>
    </row>
    <row r="274" spans="1:7" s="55" customFormat="1" ht="30.75" customHeight="1">
      <c r="A274" s="275" t="s">
        <v>42</v>
      </c>
      <c r="B274" s="27"/>
      <c r="C274" s="16" t="s">
        <v>149</v>
      </c>
      <c r="D274" s="16" t="s">
        <v>70</v>
      </c>
      <c r="E274" s="206" t="s">
        <v>503</v>
      </c>
      <c r="F274" s="16" t="s">
        <v>182</v>
      </c>
      <c r="G274" s="35">
        <f>G275</f>
        <v>94.325</v>
      </c>
    </row>
    <row r="275" spans="1:7" s="55" customFormat="1" ht="31.5" customHeight="1">
      <c r="A275" s="275" t="s">
        <v>43</v>
      </c>
      <c r="B275" s="27"/>
      <c r="C275" s="16" t="s">
        <v>149</v>
      </c>
      <c r="D275" s="16" t="s">
        <v>70</v>
      </c>
      <c r="E275" s="206" t="s">
        <v>503</v>
      </c>
      <c r="F275" s="16" t="s">
        <v>184</v>
      </c>
      <c r="G275" s="35">
        <v>94.325</v>
      </c>
    </row>
    <row r="276" spans="1:7" s="55" customFormat="1" ht="50.25" customHeight="1">
      <c r="A276" s="18" t="s">
        <v>367</v>
      </c>
      <c r="B276" s="16"/>
      <c r="C276" s="19" t="s">
        <v>149</v>
      </c>
      <c r="D276" s="19" t="s">
        <v>70</v>
      </c>
      <c r="E276" s="19" t="s">
        <v>179</v>
      </c>
      <c r="F276" s="19"/>
      <c r="G276" s="30">
        <f>G281+G277</f>
        <v>22499</v>
      </c>
    </row>
    <row r="277" spans="1:7" s="174" customFormat="1" ht="0.75" customHeight="1" hidden="1">
      <c r="A277" s="31" t="s">
        <v>298</v>
      </c>
      <c r="B277" s="32"/>
      <c r="C277" s="32" t="s">
        <v>149</v>
      </c>
      <c r="D277" s="32" t="s">
        <v>70</v>
      </c>
      <c r="E277" s="32" t="s">
        <v>299</v>
      </c>
      <c r="F277" s="32"/>
      <c r="G277" s="33">
        <f>G278</f>
        <v>0</v>
      </c>
    </row>
    <row r="278" spans="1:7" s="174" customFormat="1" ht="38.25" hidden="1">
      <c r="A278" s="34" t="s">
        <v>180</v>
      </c>
      <c r="B278" s="16"/>
      <c r="C278" s="16" t="s">
        <v>149</v>
      </c>
      <c r="D278" s="16" t="s">
        <v>70</v>
      </c>
      <c r="E278" s="16" t="s">
        <v>300</v>
      </c>
      <c r="F278" s="16"/>
      <c r="G278" s="35">
        <f>G279</f>
        <v>0</v>
      </c>
    </row>
    <row r="279" spans="1:7" s="174" customFormat="1" ht="25.5" hidden="1">
      <c r="A279" s="36" t="s">
        <v>42</v>
      </c>
      <c r="B279" s="16"/>
      <c r="C279" s="16" t="s">
        <v>149</v>
      </c>
      <c r="D279" s="16" t="s">
        <v>70</v>
      </c>
      <c r="E279" s="16" t="s">
        <v>300</v>
      </c>
      <c r="F279" s="16" t="s">
        <v>182</v>
      </c>
      <c r="G279" s="35">
        <f>G280</f>
        <v>0</v>
      </c>
    </row>
    <row r="280" spans="1:7" s="174" customFormat="1" ht="25.5" hidden="1">
      <c r="A280" s="36" t="s">
        <v>183</v>
      </c>
      <c r="B280" s="16"/>
      <c r="C280" s="16" t="s">
        <v>149</v>
      </c>
      <c r="D280" s="16" t="s">
        <v>70</v>
      </c>
      <c r="E280" s="16" t="s">
        <v>300</v>
      </c>
      <c r="F280" s="16" t="s">
        <v>184</v>
      </c>
      <c r="G280" s="35">
        <v>0</v>
      </c>
    </row>
    <row r="281" spans="1:7" s="55" customFormat="1" ht="25.5">
      <c r="A281" s="212" t="s">
        <v>371</v>
      </c>
      <c r="B281" s="32"/>
      <c r="C281" s="32" t="s">
        <v>149</v>
      </c>
      <c r="D281" s="32" t="s">
        <v>70</v>
      </c>
      <c r="E281" s="32" t="s">
        <v>359</v>
      </c>
      <c r="F281" s="32"/>
      <c r="G281" s="33">
        <f>G282</f>
        <v>22499</v>
      </c>
    </row>
    <row r="282" spans="1:7" s="55" customFormat="1" ht="25.5">
      <c r="A282" s="154" t="s">
        <v>372</v>
      </c>
      <c r="B282" s="16"/>
      <c r="C282" s="16" t="s">
        <v>149</v>
      </c>
      <c r="D282" s="16" t="s">
        <v>70</v>
      </c>
      <c r="E282" s="155" t="s">
        <v>357</v>
      </c>
      <c r="F282" s="16"/>
      <c r="G282" s="35">
        <f>G283</f>
        <v>22499</v>
      </c>
    </row>
    <row r="283" spans="1:8" s="55" customFormat="1" ht="25.5">
      <c r="A283" s="36" t="s">
        <v>42</v>
      </c>
      <c r="B283" s="16"/>
      <c r="C283" s="16" t="s">
        <v>149</v>
      </c>
      <c r="D283" s="16" t="s">
        <v>70</v>
      </c>
      <c r="E283" s="155" t="s">
        <v>357</v>
      </c>
      <c r="F283" s="16" t="s">
        <v>182</v>
      </c>
      <c r="G283" s="35">
        <f>G284</f>
        <v>22499</v>
      </c>
      <c r="H283" s="72"/>
    </row>
    <row r="284" spans="1:7" s="55" customFormat="1" ht="25.5">
      <c r="A284" s="36" t="s">
        <v>183</v>
      </c>
      <c r="B284" s="16"/>
      <c r="C284" s="16" t="s">
        <v>149</v>
      </c>
      <c r="D284" s="16" t="s">
        <v>70</v>
      </c>
      <c r="E284" s="155" t="s">
        <v>357</v>
      </c>
      <c r="F284" s="16" t="s">
        <v>184</v>
      </c>
      <c r="G284" s="35">
        <f>2400+20099</f>
        <v>22499</v>
      </c>
    </row>
    <row r="285" spans="1:7" s="55" customFormat="1" ht="0.75" customHeight="1">
      <c r="A285" s="172" t="s">
        <v>259</v>
      </c>
      <c r="B285" s="16"/>
      <c r="C285" s="19" t="s">
        <v>149</v>
      </c>
      <c r="D285" s="19" t="s">
        <v>70</v>
      </c>
      <c r="E285" s="19" t="s">
        <v>215</v>
      </c>
      <c r="F285" s="19"/>
      <c r="G285" s="30">
        <f>G286</f>
        <v>0</v>
      </c>
    </row>
    <row r="286" spans="1:7" s="55" customFormat="1" ht="12.75" hidden="1">
      <c r="A286" s="175" t="s">
        <v>16</v>
      </c>
      <c r="B286" s="32"/>
      <c r="C286" s="32" t="s">
        <v>149</v>
      </c>
      <c r="D286" s="32" t="s">
        <v>70</v>
      </c>
      <c r="E286" s="32" t="s">
        <v>216</v>
      </c>
      <c r="F286" s="32"/>
      <c r="G286" s="33">
        <f>G287</f>
        <v>0</v>
      </c>
    </row>
    <row r="287" spans="1:7" s="55" customFormat="1" ht="12.75" hidden="1">
      <c r="A287" s="108" t="s">
        <v>16</v>
      </c>
      <c r="B287" s="16"/>
      <c r="C287" s="16" t="s">
        <v>149</v>
      </c>
      <c r="D287" s="16" t="s">
        <v>70</v>
      </c>
      <c r="E287" s="16" t="s">
        <v>217</v>
      </c>
      <c r="F287" s="16"/>
      <c r="G287" s="35">
        <f>G288</f>
        <v>0</v>
      </c>
    </row>
    <row r="288" spans="1:7" s="55" customFormat="1" ht="38.25" hidden="1">
      <c r="A288" s="108" t="s">
        <v>308</v>
      </c>
      <c r="B288" s="16"/>
      <c r="C288" s="16" t="s">
        <v>149</v>
      </c>
      <c r="D288" s="16" t="s">
        <v>70</v>
      </c>
      <c r="E288" s="16" t="s">
        <v>307</v>
      </c>
      <c r="F288" s="16"/>
      <c r="G288" s="35">
        <f>G289</f>
        <v>0</v>
      </c>
    </row>
    <row r="289" spans="1:7" s="55" customFormat="1" ht="12.75" hidden="1">
      <c r="A289" s="36" t="s">
        <v>44</v>
      </c>
      <c r="B289" s="16"/>
      <c r="C289" s="16" t="s">
        <v>149</v>
      </c>
      <c r="D289" s="16" t="s">
        <v>70</v>
      </c>
      <c r="E289" s="16" t="s">
        <v>307</v>
      </c>
      <c r="F289" s="16" t="s">
        <v>193</v>
      </c>
      <c r="G289" s="35">
        <f>G290</f>
        <v>0</v>
      </c>
    </row>
    <row r="290" spans="1:8" s="55" customFormat="1" ht="12.75" hidden="1">
      <c r="A290" s="36" t="s">
        <v>45</v>
      </c>
      <c r="B290" s="16"/>
      <c r="C290" s="16" t="s">
        <v>149</v>
      </c>
      <c r="D290" s="16" t="s">
        <v>70</v>
      </c>
      <c r="E290" s="16" t="s">
        <v>307</v>
      </c>
      <c r="F290" s="16" t="s">
        <v>195</v>
      </c>
      <c r="G290" s="35">
        <v>0</v>
      </c>
      <c r="H290" s="72"/>
    </row>
    <row r="291" spans="1:7" s="55" customFormat="1" ht="13.5">
      <c r="A291" s="22" t="s">
        <v>282</v>
      </c>
      <c r="B291" s="23"/>
      <c r="C291" s="23" t="s">
        <v>86</v>
      </c>
      <c r="D291" s="23"/>
      <c r="E291" s="23"/>
      <c r="F291" s="23"/>
      <c r="G291" s="54">
        <f>G292</f>
        <v>1598.98</v>
      </c>
    </row>
    <row r="292" spans="1:7" s="29" customFormat="1" ht="13.5">
      <c r="A292" s="26" t="s">
        <v>85</v>
      </c>
      <c r="B292" s="27"/>
      <c r="C292" s="27" t="s">
        <v>86</v>
      </c>
      <c r="D292" s="27" t="s">
        <v>86</v>
      </c>
      <c r="E292" s="27"/>
      <c r="F292" s="27"/>
      <c r="G292" s="28">
        <f>G293</f>
        <v>1598.98</v>
      </c>
    </row>
    <row r="293" spans="1:7" s="21" customFormat="1" ht="38.25">
      <c r="A293" s="18" t="s">
        <v>77</v>
      </c>
      <c r="B293" s="19"/>
      <c r="C293" s="19" t="s">
        <v>86</v>
      </c>
      <c r="D293" s="19" t="s">
        <v>86</v>
      </c>
      <c r="E293" s="19" t="s">
        <v>78</v>
      </c>
      <c r="F293" s="19"/>
      <c r="G293" s="30">
        <f>G294</f>
        <v>1598.98</v>
      </c>
    </row>
    <row r="294" spans="1:7" s="55" customFormat="1" ht="25.5">
      <c r="A294" s="34" t="s">
        <v>79</v>
      </c>
      <c r="B294" s="16"/>
      <c r="C294" s="16" t="s">
        <v>86</v>
      </c>
      <c r="D294" s="16" t="s">
        <v>86</v>
      </c>
      <c r="E294" s="16" t="s">
        <v>80</v>
      </c>
      <c r="F294" s="16"/>
      <c r="G294" s="35">
        <f>G295+G299</f>
        <v>1598.98</v>
      </c>
    </row>
    <row r="295" spans="1:7" s="55" customFormat="1" ht="25.5">
      <c r="A295" s="31" t="s">
        <v>81</v>
      </c>
      <c r="B295" s="32"/>
      <c r="C295" s="32" t="s">
        <v>86</v>
      </c>
      <c r="D295" s="32" t="s">
        <v>86</v>
      </c>
      <c r="E295" s="32" t="s">
        <v>82</v>
      </c>
      <c r="F295" s="32"/>
      <c r="G295" s="33">
        <f>SUM(G296)</f>
        <v>483.68</v>
      </c>
    </row>
    <row r="296" spans="1:7" s="55" customFormat="1" ht="12.75">
      <c r="A296" s="34" t="s">
        <v>83</v>
      </c>
      <c r="B296" s="16"/>
      <c r="C296" s="16" t="s">
        <v>86</v>
      </c>
      <c r="D296" s="16" t="s">
        <v>86</v>
      </c>
      <c r="E296" s="16" t="s">
        <v>84</v>
      </c>
      <c r="F296" s="16"/>
      <c r="G296" s="35">
        <f>G298</f>
        <v>483.68</v>
      </c>
    </row>
    <row r="297" spans="1:7" s="55" customFormat="1" ht="25.5">
      <c r="A297" s="36" t="s">
        <v>42</v>
      </c>
      <c r="B297" s="16"/>
      <c r="C297" s="16" t="s">
        <v>86</v>
      </c>
      <c r="D297" s="16" t="s">
        <v>86</v>
      </c>
      <c r="E297" s="16" t="s">
        <v>84</v>
      </c>
      <c r="F297" s="16" t="s">
        <v>182</v>
      </c>
      <c r="G297" s="35">
        <f>G298</f>
        <v>483.68</v>
      </c>
    </row>
    <row r="298" spans="1:7" s="55" customFormat="1" ht="25.5">
      <c r="A298" s="36" t="s">
        <v>183</v>
      </c>
      <c r="B298" s="16"/>
      <c r="C298" s="16" t="s">
        <v>86</v>
      </c>
      <c r="D298" s="16" t="s">
        <v>86</v>
      </c>
      <c r="E298" s="16" t="s">
        <v>84</v>
      </c>
      <c r="F298" s="16" t="s">
        <v>184</v>
      </c>
      <c r="G298" s="35">
        <v>483.68</v>
      </c>
    </row>
    <row r="299" spans="1:7" s="55" customFormat="1" ht="25.5">
      <c r="A299" s="31" t="s">
        <v>87</v>
      </c>
      <c r="B299" s="32"/>
      <c r="C299" s="32" t="s">
        <v>86</v>
      </c>
      <c r="D299" s="32" t="s">
        <v>86</v>
      </c>
      <c r="E299" s="32" t="s">
        <v>88</v>
      </c>
      <c r="F299" s="32"/>
      <c r="G299" s="33">
        <f>SUM(G300)</f>
        <v>1115.3</v>
      </c>
    </row>
    <row r="300" spans="1:7" s="17" customFormat="1" ht="12.75">
      <c r="A300" s="34" t="s">
        <v>89</v>
      </c>
      <c r="B300" s="16"/>
      <c r="C300" s="16" t="s">
        <v>86</v>
      </c>
      <c r="D300" s="16" t="s">
        <v>86</v>
      </c>
      <c r="E300" s="16" t="s">
        <v>90</v>
      </c>
      <c r="F300" s="16"/>
      <c r="G300" s="35">
        <f>G302</f>
        <v>1115.3</v>
      </c>
    </row>
    <row r="301" spans="1:7" s="17" customFormat="1" ht="25.5">
      <c r="A301" s="36" t="s">
        <v>42</v>
      </c>
      <c r="B301" s="16"/>
      <c r="C301" s="16" t="s">
        <v>86</v>
      </c>
      <c r="D301" s="16" t="s">
        <v>86</v>
      </c>
      <c r="E301" s="16" t="s">
        <v>90</v>
      </c>
      <c r="F301" s="16" t="s">
        <v>182</v>
      </c>
      <c r="G301" s="35">
        <f>G302</f>
        <v>1115.3</v>
      </c>
    </row>
    <row r="302" spans="1:7" s="17" customFormat="1" ht="25.5">
      <c r="A302" s="36" t="s">
        <v>183</v>
      </c>
      <c r="B302" s="16"/>
      <c r="C302" s="16" t="s">
        <v>86</v>
      </c>
      <c r="D302" s="16" t="s">
        <v>86</v>
      </c>
      <c r="E302" s="16" t="s">
        <v>90</v>
      </c>
      <c r="F302" s="16" t="s">
        <v>184</v>
      </c>
      <c r="G302" s="35">
        <v>1115.3</v>
      </c>
    </row>
    <row r="303" spans="1:7" s="17" customFormat="1" ht="13.5">
      <c r="A303" s="22" t="s">
        <v>283</v>
      </c>
      <c r="B303" s="23"/>
      <c r="C303" s="23" t="s">
        <v>97</v>
      </c>
      <c r="D303" s="23"/>
      <c r="E303" s="23"/>
      <c r="F303" s="23"/>
      <c r="G303" s="54">
        <f>SUM(G304)</f>
        <v>29677.525</v>
      </c>
    </row>
    <row r="304" spans="1:7" s="17" customFormat="1" ht="12.75">
      <c r="A304" s="18" t="s">
        <v>96</v>
      </c>
      <c r="B304" s="73"/>
      <c r="C304" s="19" t="s">
        <v>97</v>
      </c>
      <c r="D304" s="19" t="s">
        <v>41</v>
      </c>
      <c r="E304" s="19"/>
      <c r="F304" s="19"/>
      <c r="G304" s="30">
        <f>G305+G335</f>
        <v>29677.525</v>
      </c>
    </row>
    <row r="305" spans="1:7" s="17" customFormat="1" ht="38.25">
      <c r="A305" s="18" t="s">
        <v>77</v>
      </c>
      <c r="B305" s="73"/>
      <c r="C305" s="19" t="s">
        <v>97</v>
      </c>
      <c r="D305" s="19" t="s">
        <v>41</v>
      </c>
      <c r="E305" s="19" t="s">
        <v>78</v>
      </c>
      <c r="F305" s="19"/>
      <c r="G305" s="30">
        <f>G306+G324+G329</f>
        <v>29677.525</v>
      </c>
    </row>
    <row r="306" spans="1:7" s="17" customFormat="1" ht="38.25">
      <c r="A306" s="31" t="s">
        <v>91</v>
      </c>
      <c r="B306" s="74"/>
      <c r="C306" s="32" t="s">
        <v>97</v>
      </c>
      <c r="D306" s="32" t="s">
        <v>41</v>
      </c>
      <c r="E306" s="32" t="s">
        <v>92</v>
      </c>
      <c r="F306" s="32"/>
      <c r="G306" s="33">
        <f>G307</f>
        <v>27052.225000000002</v>
      </c>
    </row>
    <row r="307" spans="1:7" s="17" customFormat="1" ht="25.5">
      <c r="A307" s="34" t="s">
        <v>93</v>
      </c>
      <c r="B307" s="73"/>
      <c r="C307" s="16" t="s">
        <v>97</v>
      </c>
      <c r="D307" s="16" t="s">
        <v>41</v>
      </c>
      <c r="E307" s="16" t="s">
        <v>94</v>
      </c>
      <c r="F307" s="16"/>
      <c r="G307" s="35">
        <f>G308+G321+G313+G318</f>
        <v>27052.225000000002</v>
      </c>
    </row>
    <row r="308" spans="1:7" s="17" customFormat="1" ht="25.5">
      <c r="A308" s="34" t="s">
        <v>284</v>
      </c>
      <c r="B308" s="73"/>
      <c r="C308" s="16" t="s">
        <v>97</v>
      </c>
      <c r="D308" s="16" t="s">
        <v>41</v>
      </c>
      <c r="E308" s="16" t="s">
        <v>95</v>
      </c>
      <c r="F308" s="16"/>
      <c r="G308" s="35">
        <f>G309+G311+G316</f>
        <v>17830.025</v>
      </c>
    </row>
    <row r="309" spans="1:7" s="17" customFormat="1" ht="63.75">
      <c r="A309" s="36" t="s">
        <v>254</v>
      </c>
      <c r="B309" s="73"/>
      <c r="C309" s="16" t="s">
        <v>97</v>
      </c>
      <c r="D309" s="16" t="s">
        <v>41</v>
      </c>
      <c r="E309" s="16" t="s">
        <v>95</v>
      </c>
      <c r="F309" s="16" t="s">
        <v>189</v>
      </c>
      <c r="G309" s="35">
        <f>G310</f>
        <v>11370.319</v>
      </c>
    </row>
    <row r="310" spans="1:7" s="17" customFormat="1" ht="12.75">
      <c r="A310" s="36" t="s">
        <v>285</v>
      </c>
      <c r="B310" s="73"/>
      <c r="C310" s="16" t="s">
        <v>97</v>
      </c>
      <c r="D310" s="16" t="s">
        <v>41</v>
      </c>
      <c r="E310" s="16" t="s">
        <v>95</v>
      </c>
      <c r="F310" s="16" t="s">
        <v>286</v>
      </c>
      <c r="G310" s="35">
        <v>11370.319</v>
      </c>
    </row>
    <row r="311" spans="1:7" s="17" customFormat="1" ht="25.5">
      <c r="A311" s="36" t="s">
        <v>42</v>
      </c>
      <c r="B311" s="73"/>
      <c r="C311" s="16" t="s">
        <v>97</v>
      </c>
      <c r="D311" s="16" t="s">
        <v>41</v>
      </c>
      <c r="E311" s="16" t="s">
        <v>95</v>
      </c>
      <c r="F311" s="16" t="s">
        <v>182</v>
      </c>
      <c r="G311" s="35">
        <f>G312</f>
        <v>6458.706</v>
      </c>
    </row>
    <row r="312" spans="1:7" s="17" customFormat="1" ht="25.5" customHeight="1">
      <c r="A312" s="36" t="s">
        <v>183</v>
      </c>
      <c r="B312" s="73"/>
      <c r="C312" s="16" t="s">
        <v>97</v>
      </c>
      <c r="D312" s="16" t="s">
        <v>41</v>
      </c>
      <c r="E312" s="16" t="s">
        <v>95</v>
      </c>
      <c r="F312" s="16" t="s">
        <v>184</v>
      </c>
      <c r="G312" s="35">
        <f>5524.706+954-20</f>
        <v>6458.706</v>
      </c>
    </row>
    <row r="313" spans="1:7" s="17" customFormat="1" ht="25.5" hidden="1">
      <c r="A313" s="34" t="s">
        <v>102</v>
      </c>
      <c r="B313" s="73"/>
      <c r="C313" s="16" t="s">
        <v>97</v>
      </c>
      <c r="D313" s="16" t="s">
        <v>41</v>
      </c>
      <c r="E313" s="77" t="s">
        <v>368</v>
      </c>
      <c r="F313" s="77"/>
      <c r="G313" s="35">
        <f>SUM(G315)</f>
        <v>0</v>
      </c>
    </row>
    <row r="314" spans="1:7" s="17" customFormat="1" ht="25.5" hidden="1">
      <c r="A314" s="36" t="s">
        <v>42</v>
      </c>
      <c r="B314" s="73"/>
      <c r="C314" s="16" t="s">
        <v>97</v>
      </c>
      <c r="D314" s="16" t="s">
        <v>41</v>
      </c>
      <c r="E314" s="77" t="s">
        <v>368</v>
      </c>
      <c r="F314" s="77">
        <v>200</v>
      </c>
      <c r="G314" s="35">
        <f>G315</f>
        <v>0</v>
      </c>
    </row>
    <row r="315" spans="1:7" s="17" customFormat="1" ht="25.5" hidden="1">
      <c r="A315" s="36" t="s">
        <v>183</v>
      </c>
      <c r="B315" s="73"/>
      <c r="C315" s="16" t="s">
        <v>97</v>
      </c>
      <c r="D315" s="16" t="s">
        <v>41</v>
      </c>
      <c r="E315" s="77" t="s">
        <v>368</v>
      </c>
      <c r="F315" s="77">
        <v>240</v>
      </c>
      <c r="G315" s="35">
        <v>0</v>
      </c>
    </row>
    <row r="316" spans="1:7" s="17" customFormat="1" ht="12.75">
      <c r="A316" s="36" t="s">
        <v>44</v>
      </c>
      <c r="B316" s="73"/>
      <c r="C316" s="16" t="s">
        <v>97</v>
      </c>
      <c r="D316" s="16" t="s">
        <v>41</v>
      </c>
      <c r="E316" s="16" t="s">
        <v>95</v>
      </c>
      <c r="F316" s="16" t="s">
        <v>193</v>
      </c>
      <c r="G316" s="35">
        <f>G317</f>
        <v>1</v>
      </c>
    </row>
    <row r="317" spans="1:7" s="17" customFormat="1" ht="12.75">
      <c r="A317" s="36" t="s">
        <v>194</v>
      </c>
      <c r="B317" s="73"/>
      <c r="C317" s="16" t="s">
        <v>97</v>
      </c>
      <c r="D317" s="16" t="s">
        <v>41</v>
      </c>
      <c r="E317" s="16" t="s">
        <v>95</v>
      </c>
      <c r="F317" s="16" t="s">
        <v>195</v>
      </c>
      <c r="G317" s="35">
        <v>1</v>
      </c>
    </row>
    <row r="318" spans="1:7" s="17" customFormat="1" ht="25.5">
      <c r="A318" s="34" t="s">
        <v>370</v>
      </c>
      <c r="B318" s="73"/>
      <c r="C318" s="16" t="s">
        <v>97</v>
      </c>
      <c r="D318" s="16" t="s">
        <v>41</v>
      </c>
      <c r="E318" s="77" t="s">
        <v>381</v>
      </c>
      <c r="F318" s="16"/>
      <c r="G318" s="35">
        <v>370</v>
      </c>
    </row>
    <row r="319" spans="1:7" s="17" customFormat="1" ht="25.5">
      <c r="A319" s="36" t="s">
        <v>42</v>
      </c>
      <c r="B319" s="73"/>
      <c r="C319" s="16" t="s">
        <v>97</v>
      </c>
      <c r="D319" s="16" t="s">
        <v>41</v>
      </c>
      <c r="E319" s="77" t="s">
        <v>381</v>
      </c>
      <c r="F319" s="16" t="s">
        <v>182</v>
      </c>
      <c r="G319" s="35">
        <v>370</v>
      </c>
    </row>
    <row r="320" spans="1:7" s="17" customFormat="1" ht="25.5">
      <c r="A320" s="36" t="s">
        <v>183</v>
      </c>
      <c r="B320" s="73"/>
      <c r="C320" s="16" t="s">
        <v>97</v>
      </c>
      <c r="D320" s="16" t="s">
        <v>41</v>
      </c>
      <c r="E320" s="77" t="s">
        <v>381</v>
      </c>
      <c r="F320" s="16" t="s">
        <v>184</v>
      </c>
      <c r="G320" s="35">
        <v>370</v>
      </c>
    </row>
    <row r="321" spans="1:7" s="17" customFormat="1" ht="25.5">
      <c r="A321" s="34" t="s">
        <v>327</v>
      </c>
      <c r="B321" s="73"/>
      <c r="C321" s="16" t="s">
        <v>97</v>
      </c>
      <c r="D321" s="16" t="s">
        <v>41</v>
      </c>
      <c r="E321" s="16" t="s">
        <v>99</v>
      </c>
      <c r="F321" s="16"/>
      <c r="G321" s="35">
        <f>G322</f>
        <v>8852.2</v>
      </c>
    </row>
    <row r="322" spans="1:7" s="17" customFormat="1" ht="63.75">
      <c r="A322" s="36" t="s">
        <v>254</v>
      </c>
      <c r="B322" s="73"/>
      <c r="C322" s="16" t="s">
        <v>97</v>
      </c>
      <c r="D322" s="16" t="s">
        <v>41</v>
      </c>
      <c r="E322" s="16" t="s">
        <v>99</v>
      </c>
      <c r="F322" s="16" t="s">
        <v>189</v>
      </c>
      <c r="G322" s="35">
        <f>G323</f>
        <v>8852.2</v>
      </c>
    </row>
    <row r="323" spans="1:7" s="17" customFormat="1" ht="12.75">
      <c r="A323" s="36" t="s">
        <v>285</v>
      </c>
      <c r="B323" s="73"/>
      <c r="C323" s="16" t="s">
        <v>97</v>
      </c>
      <c r="D323" s="16" t="s">
        <v>41</v>
      </c>
      <c r="E323" s="16" t="s">
        <v>99</v>
      </c>
      <c r="F323" s="16" t="s">
        <v>286</v>
      </c>
      <c r="G323" s="35">
        <f>4426.1+4426.1</f>
        <v>8852.2</v>
      </c>
    </row>
    <row r="324" spans="1:7" s="17" customFormat="1" ht="38.25">
      <c r="A324" s="42" t="s">
        <v>287</v>
      </c>
      <c r="B324" s="75"/>
      <c r="C324" s="61" t="s">
        <v>97</v>
      </c>
      <c r="D324" s="61" t="s">
        <v>41</v>
      </c>
      <c r="E324" s="61" t="s">
        <v>101</v>
      </c>
      <c r="F324" s="61"/>
      <c r="G324" s="33">
        <f>G325</f>
        <v>2625.3</v>
      </c>
    </row>
    <row r="325" spans="1:7" s="17" customFormat="1" ht="25.5">
      <c r="A325" s="34" t="s">
        <v>102</v>
      </c>
      <c r="B325" s="75"/>
      <c r="C325" s="39" t="s">
        <v>97</v>
      </c>
      <c r="D325" s="39" t="s">
        <v>41</v>
      </c>
      <c r="E325" s="39" t="s">
        <v>103</v>
      </c>
      <c r="F325" s="61"/>
      <c r="G325" s="35">
        <f>SUM(G326)</f>
        <v>2625.3</v>
      </c>
    </row>
    <row r="326" spans="1:7" s="17" customFormat="1" ht="12.75">
      <c r="A326" s="34" t="s">
        <v>104</v>
      </c>
      <c r="B326" s="76"/>
      <c r="C326" s="39" t="s">
        <v>97</v>
      </c>
      <c r="D326" s="39" t="s">
        <v>41</v>
      </c>
      <c r="E326" s="39" t="s">
        <v>105</v>
      </c>
      <c r="F326" s="39"/>
      <c r="G326" s="35">
        <f>SUM(G328)</f>
        <v>2625.3</v>
      </c>
    </row>
    <row r="327" spans="1:7" s="17" customFormat="1" ht="25.5">
      <c r="A327" s="36" t="s">
        <v>42</v>
      </c>
      <c r="B327" s="76"/>
      <c r="C327" s="39" t="s">
        <v>97</v>
      </c>
      <c r="D327" s="39" t="s">
        <v>41</v>
      </c>
      <c r="E327" s="39" t="s">
        <v>105</v>
      </c>
      <c r="F327" s="39" t="s">
        <v>182</v>
      </c>
      <c r="G327" s="35">
        <f>G328</f>
        <v>2625.3</v>
      </c>
    </row>
    <row r="328" spans="1:7" s="17" customFormat="1" ht="24" customHeight="1">
      <c r="A328" s="62" t="s">
        <v>183</v>
      </c>
      <c r="B328" s="76"/>
      <c r="C328" s="39" t="s">
        <v>97</v>
      </c>
      <c r="D328" s="39" t="s">
        <v>41</v>
      </c>
      <c r="E328" s="39" t="s">
        <v>105</v>
      </c>
      <c r="F328" s="39" t="s">
        <v>184</v>
      </c>
      <c r="G328" s="35">
        <v>2625.3</v>
      </c>
    </row>
    <row r="329" spans="1:7" s="55" customFormat="1" ht="38.25" hidden="1">
      <c r="A329" s="172" t="s">
        <v>259</v>
      </c>
      <c r="B329" s="74"/>
      <c r="C329" s="19" t="s">
        <v>97</v>
      </c>
      <c r="D329" s="19" t="s">
        <v>41</v>
      </c>
      <c r="E329" s="19" t="s">
        <v>216</v>
      </c>
      <c r="F329" s="19"/>
      <c r="G329" s="30">
        <f>G330</f>
        <v>0</v>
      </c>
    </row>
    <row r="330" spans="1:7" s="55" customFormat="1" ht="12.75" hidden="1">
      <c r="A330" s="175" t="s">
        <v>16</v>
      </c>
      <c r="B330" s="32"/>
      <c r="C330" s="32" t="s">
        <v>97</v>
      </c>
      <c r="D330" s="32" t="s">
        <v>41</v>
      </c>
      <c r="E330" s="32" t="s">
        <v>216</v>
      </c>
      <c r="F330" s="176"/>
      <c r="G330" s="33">
        <f>G331</f>
        <v>0</v>
      </c>
    </row>
    <row r="331" spans="1:7" s="55" customFormat="1" ht="12.75" hidden="1">
      <c r="A331" s="108" t="s">
        <v>16</v>
      </c>
      <c r="B331" s="16"/>
      <c r="C331" s="16" t="s">
        <v>97</v>
      </c>
      <c r="D331" s="16" t="s">
        <v>41</v>
      </c>
      <c r="E331" s="16" t="s">
        <v>217</v>
      </c>
      <c r="F331" s="176"/>
      <c r="G331" s="33">
        <f>G332</f>
        <v>0</v>
      </c>
    </row>
    <row r="332" spans="1:7" s="17" customFormat="1" ht="25.5" hidden="1">
      <c r="A332" s="34" t="s">
        <v>102</v>
      </c>
      <c r="B332" s="73"/>
      <c r="C332" s="16" t="s">
        <v>97</v>
      </c>
      <c r="D332" s="16" t="s">
        <v>41</v>
      </c>
      <c r="E332" s="77" t="s">
        <v>250</v>
      </c>
      <c r="F332" s="77"/>
      <c r="G332" s="35">
        <f>SUM(G334)</f>
        <v>0</v>
      </c>
    </row>
    <row r="333" spans="1:7" s="17" customFormat="1" ht="25.5" hidden="1">
      <c r="A333" s="36" t="s">
        <v>42</v>
      </c>
      <c r="B333" s="73"/>
      <c r="C333" s="16" t="s">
        <v>97</v>
      </c>
      <c r="D333" s="16" t="s">
        <v>41</v>
      </c>
      <c r="E333" s="77" t="s">
        <v>250</v>
      </c>
      <c r="F333" s="77">
        <v>200</v>
      </c>
      <c r="G333" s="35">
        <f>G334</f>
        <v>0</v>
      </c>
    </row>
    <row r="334" spans="1:7" s="17" customFormat="1" ht="25.5" hidden="1">
      <c r="A334" s="36" t="s">
        <v>183</v>
      </c>
      <c r="B334" s="73"/>
      <c r="C334" s="16" t="s">
        <v>97</v>
      </c>
      <c r="D334" s="16" t="s">
        <v>41</v>
      </c>
      <c r="E334" s="77" t="s">
        <v>250</v>
      </c>
      <c r="F334" s="77">
        <v>240</v>
      </c>
      <c r="G334" s="35">
        <v>0</v>
      </c>
    </row>
    <row r="335" spans="1:7" s="17" customFormat="1" ht="38.25" hidden="1">
      <c r="A335" s="172" t="s">
        <v>259</v>
      </c>
      <c r="B335" s="74"/>
      <c r="C335" s="39" t="s">
        <v>97</v>
      </c>
      <c r="D335" s="39" t="s">
        <v>41</v>
      </c>
      <c r="E335" s="19" t="s">
        <v>216</v>
      </c>
      <c r="F335" s="19"/>
      <c r="G335" s="30">
        <f>G336</f>
        <v>0</v>
      </c>
    </row>
    <row r="336" spans="1:7" s="17" customFormat="1" ht="12.75" hidden="1">
      <c r="A336" s="175" t="s">
        <v>16</v>
      </c>
      <c r="B336" s="32"/>
      <c r="C336" s="39" t="s">
        <v>97</v>
      </c>
      <c r="D336" s="39" t="s">
        <v>41</v>
      </c>
      <c r="E336" s="32" t="s">
        <v>216</v>
      </c>
      <c r="F336" s="176"/>
      <c r="G336" s="33">
        <f>G337</f>
        <v>0</v>
      </c>
    </row>
    <row r="337" spans="1:7" s="17" customFormat="1" ht="12.75" hidden="1">
      <c r="A337" s="108" t="s">
        <v>16</v>
      </c>
      <c r="B337" s="16"/>
      <c r="C337" s="39" t="s">
        <v>97</v>
      </c>
      <c r="D337" s="39" t="s">
        <v>41</v>
      </c>
      <c r="E337" s="16" t="s">
        <v>217</v>
      </c>
      <c r="F337" s="176"/>
      <c r="G337" s="33">
        <f>G338</f>
        <v>0</v>
      </c>
    </row>
    <row r="338" spans="1:7" s="17" customFormat="1" ht="25.5" hidden="1">
      <c r="A338" s="34" t="s">
        <v>370</v>
      </c>
      <c r="B338" s="73"/>
      <c r="C338" s="39" t="s">
        <v>97</v>
      </c>
      <c r="D338" s="39" t="s">
        <v>41</v>
      </c>
      <c r="E338" s="77" t="s">
        <v>369</v>
      </c>
      <c r="F338" s="77"/>
      <c r="G338" s="35">
        <f>SUM(G340)</f>
        <v>0</v>
      </c>
    </row>
    <row r="339" spans="1:7" s="17" customFormat="1" ht="25.5" hidden="1">
      <c r="A339" s="36" t="s">
        <v>42</v>
      </c>
      <c r="B339" s="73"/>
      <c r="C339" s="39" t="s">
        <v>97</v>
      </c>
      <c r="D339" s="39" t="s">
        <v>41</v>
      </c>
      <c r="E339" s="77" t="s">
        <v>369</v>
      </c>
      <c r="F339" s="77">
        <v>200</v>
      </c>
      <c r="G339" s="35">
        <f>G340</f>
        <v>0</v>
      </c>
    </row>
    <row r="340" spans="1:7" s="17" customFormat="1" ht="25.5" hidden="1">
      <c r="A340" s="36" t="s">
        <v>183</v>
      </c>
      <c r="B340" s="73"/>
      <c r="C340" s="39" t="s">
        <v>97</v>
      </c>
      <c r="D340" s="39" t="s">
        <v>41</v>
      </c>
      <c r="E340" s="77" t="s">
        <v>369</v>
      </c>
      <c r="F340" s="77">
        <v>240</v>
      </c>
      <c r="G340" s="35">
        <v>0</v>
      </c>
    </row>
    <row r="341" spans="1:7" s="17" customFormat="1" ht="13.5">
      <c r="A341" s="26" t="s">
        <v>243</v>
      </c>
      <c r="B341" s="27"/>
      <c r="C341" s="27" t="s">
        <v>244</v>
      </c>
      <c r="D341" s="27" t="s">
        <v>41</v>
      </c>
      <c r="E341" s="27"/>
      <c r="F341" s="27"/>
      <c r="G341" s="28">
        <f>G342</f>
        <v>1432.284</v>
      </c>
    </row>
    <row r="342" spans="1:7" s="17" customFormat="1" ht="38.25">
      <c r="A342" s="18" t="s">
        <v>259</v>
      </c>
      <c r="B342" s="27"/>
      <c r="C342" s="19" t="s">
        <v>244</v>
      </c>
      <c r="D342" s="19" t="s">
        <v>41</v>
      </c>
      <c r="E342" s="19" t="s">
        <v>215</v>
      </c>
      <c r="F342" s="27"/>
      <c r="G342" s="30">
        <f>SUM(G343)</f>
        <v>1432.284</v>
      </c>
    </row>
    <row r="343" spans="1:7" s="17" customFormat="1" ht="13.5">
      <c r="A343" s="65" t="s">
        <v>16</v>
      </c>
      <c r="B343" s="27"/>
      <c r="C343" s="32" t="s">
        <v>244</v>
      </c>
      <c r="D343" s="32" t="s">
        <v>41</v>
      </c>
      <c r="E343" s="32" t="s">
        <v>216</v>
      </c>
      <c r="F343" s="27"/>
      <c r="G343" s="33">
        <f>G344</f>
        <v>1432.284</v>
      </c>
    </row>
    <row r="344" spans="1:7" s="17" customFormat="1" ht="13.5">
      <c r="A344" s="68" t="s">
        <v>16</v>
      </c>
      <c r="B344" s="27"/>
      <c r="C344" s="16" t="s">
        <v>244</v>
      </c>
      <c r="D344" s="16" t="s">
        <v>41</v>
      </c>
      <c r="E344" s="16" t="s">
        <v>217</v>
      </c>
      <c r="F344" s="27"/>
      <c r="G344" s="35">
        <f>G345</f>
        <v>1432.284</v>
      </c>
    </row>
    <row r="345" spans="1:7" s="17" customFormat="1" ht="12.75">
      <c r="A345" s="34" t="s">
        <v>239</v>
      </c>
      <c r="B345" s="16"/>
      <c r="C345" s="16" t="s">
        <v>244</v>
      </c>
      <c r="D345" s="16" t="s">
        <v>41</v>
      </c>
      <c r="E345" s="16" t="s">
        <v>240</v>
      </c>
      <c r="F345" s="16"/>
      <c r="G345" s="35">
        <f>G347</f>
        <v>1432.284</v>
      </c>
    </row>
    <row r="346" spans="1:7" s="17" customFormat="1" ht="12.75">
      <c r="A346" s="78" t="s">
        <v>67</v>
      </c>
      <c r="B346" s="16"/>
      <c r="C346" s="16" t="s">
        <v>244</v>
      </c>
      <c r="D346" s="16" t="s">
        <v>41</v>
      </c>
      <c r="E346" s="16" t="s">
        <v>240</v>
      </c>
      <c r="F346" s="16" t="s">
        <v>241</v>
      </c>
      <c r="G346" s="35">
        <f>G347</f>
        <v>1432.284</v>
      </c>
    </row>
    <row r="347" spans="1:7" s="17" customFormat="1" ht="25.5">
      <c r="A347" s="79" t="s">
        <v>288</v>
      </c>
      <c r="B347" s="16"/>
      <c r="C347" s="16" t="s">
        <v>244</v>
      </c>
      <c r="D347" s="16" t="s">
        <v>41</v>
      </c>
      <c r="E347" s="16" t="s">
        <v>240</v>
      </c>
      <c r="F347" s="16" t="s">
        <v>242</v>
      </c>
      <c r="G347" s="35">
        <v>1432.284</v>
      </c>
    </row>
    <row r="348" spans="1:7" s="17" customFormat="1" ht="22.5" customHeight="1">
      <c r="A348" s="26" t="s">
        <v>497</v>
      </c>
      <c r="B348" s="27"/>
      <c r="C348" s="27" t="s">
        <v>244</v>
      </c>
      <c r="D348" s="27" t="s">
        <v>58</v>
      </c>
      <c r="E348" s="27"/>
      <c r="F348" s="27"/>
      <c r="G348" s="28">
        <f>G349</f>
        <v>5038.12</v>
      </c>
    </row>
    <row r="349" spans="1:7" s="17" customFormat="1" ht="75.75" customHeight="1">
      <c r="A349" s="119" t="s">
        <v>379</v>
      </c>
      <c r="B349" s="27"/>
      <c r="C349" s="19" t="s">
        <v>244</v>
      </c>
      <c r="D349" s="19" t="s">
        <v>58</v>
      </c>
      <c r="E349" s="19" t="s">
        <v>60</v>
      </c>
      <c r="F349" s="27"/>
      <c r="G349" s="30">
        <f>G352</f>
        <v>5038.12</v>
      </c>
    </row>
    <row r="350" spans="1:7" s="17" customFormat="1" ht="67.5" customHeight="1" hidden="1">
      <c r="A350" s="31" t="s">
        <v>365</v>
      </c>
      <c r="B350" s="27"/>
      <c r="C350" s="16" t="s">
        <v>244</v>
      </c>
      <c r="D350" s="16" t="s">
        <v>70</v>
      </c>
      <c r="E350" s="32" t="s">
        <v>62</v>
      </c>
      <c r="F350" s="27"/>
      <c r="G350" s="33">
        <v>0</v>
      </c>
    </row>
    <row r="351" spans="1:7" s="17" customFormat="1" ht="68.25" customHeight="1" hidden="1">
      <c r="A351" s="34" t="s">
        <v>366</v>
      </c>
      <c r="B351" s="27"/>
      <c r="C351" s="16" t="s">
        <v>244</v>
      </c>
      <c r="D351" s="16" t="s">
        <v>70</v>
      </c>
      <c r="E351" s="16" t="s">
        <v>64</v>
      </c>
      <c r="F351" s="16"/>
      <c r="G351" s="35">
        <v>0</v>
      </c>
    </row>
    <row r="352" spans="1:7" s="17" customFormat="1" ht="42" customHeight="1">
      <c r="A352" s="34" t="s">
        <v>380</v>
      </c>
      <c r="B352" s="16"/>
      <c r="C352" s="16" t="s">
        <v>244</v>
      </c>
      <c r="D352" s="16" t="s">
        <v>58</v>
      </c>
      <c r="E352" s="16" t="s">
        <v>475</v>
      </c>
      <c r="F352" s="16"/>
      <c r="G352" s="35">
        <f>G353</f>
        <v>5038.12</v>
      </c>
    </row>
    <row r="353" spans="1:7" s="17" customFormat="1" ht="20.25" customHeight="1">
      <c r="A353" s="78" t="s">
        <v>67</v>
      </c>
      <c r="B353" s="16"/>
      <c r="C353" s="16" t="s">
        <v>244</v>
      </c>
      <c r="D353" s="16" t="s">
        <v>58</v>
      </c>
      <c r="E353" s="16" t="s">
        <v>475</v>
      </c>
      <c r="F353" s="16" t="s">
        <v>241</v>
      </c>
      <c r="G353" s="35">
        <f>G354</f>
        <v>5038.12</v>
      </c>
    </row>
    <row r="354" spans="1:7" s="17" customFormat="1" ht="28.5" customHeight="1">
      <c r="A354" s="78" t="s">
        <v>68</v>
      </c>
      <c r="B354" s="16"/>
      <c r="C354" s="16" t="s">
        <v>244</v>
      </c>
      <c r="D354" s="16" t="s">
        <v>58</v>
      </c>
      <c r="E354" s="16" t="s">
        <v>475</v>
      </c>
      <c r="F354" s="16" t="s">
        <v>242</v>
      </c>
      <c r="G354" s="35">
        <f>1192.367+3845.753</f>
        <v>5038.12</v>
      </c>
    </row>
    <row r="355" spans="1:7" s="17" customFormat="1" ht="75" customHeight="1" hidden="1">
      <c r="A355" s="31" t="s">
        <v>71</v>
      </c>
      <c r="B355" s="32"/>
      <c r="C355" s="32" t="s">
        <v>244</v>
      </c>
      <c r="D355" s="32" t="s">
        <v>70</v>
      </c>
      <c r="E355" s="32" t="s">
        <v>72</v>
      </c>
      <c r="F355" s="32"/>
      <c r="G355" s="33">
        <f>G356</f>
        <v>0</v>
      </c>
    </row>
    <row r="356" spans="1:7" s="17" customFormat="1" ht="33.75" customHeight="1" hidden="1">
      <c r="A356" s="108" t="s">
        <v>73</v>
      </c>
      <c r="B356" s="16"/>
      <c r="C356" s="16" t="s">
        <v>244</v>
      </c>
      <c r="D356" s="16" t="s">
        <v>70</v>
      </c>
      <c r="E356" s="16" t="s">
        <v>74</v>
      </c>
      <c r="F356" s="16"/>
      <c r="G356" s="35">
        <f>G357</f>
        <v>0</v>
      </c>
    </row>
    <row r="357" spans="1:7" s="17" customFormat="1" ht="33.75" customHeight="1" hidden="1">
      <c r="A357" s="109" t="s">
        <v>75</v>
      </c>
      <c r="B357" s="16"/>
      <c r="C357" s="16" t="s">
        <v>244</v>
      </c>
      <c r="D357" s="16" t="s">
        <v>70</v>
      </c>
      <c r="E357" s="16" t="s">
        <v>76</v>
      </c>
      <c r="F357" s="16"/>
      <c r="G357" s="35">
        <f>G358</f>
        <v>0</v>
      </c>
    </row>
    <row r="358" spans="1:7" s="17" customFormat="1" ht="28.5" customHeight="1" hidden="1">
      <c r="A358" s="36" t="s">
        <v>67</v>
      </c>
      <c r="B358" s="16"/>
      <c r="C358" s="16" t="s">
        <v>244</v>
      </c>
      <c r="D358" s="16" t="s">
        <v>70</v>
      </c>
      <c r="E358" s="16" t="s">
        <v>76</v>
      </c>
      <c r="F358" s="16" t="s">
        <v>241</v>
      </c>
      <c r="G358" s="35">
        <f>G359</f>
        <v>0</v>
      </c>
    </row>
    <row r="359" spans="1:7" s="17" customFormat="1" ht="28.5" customHeight="1" hidden="1">
      <c r="A359" s="36" t="s">
        <v>288</v>
      </c>
      <c r="B359" s="16"/>
      <c r="C359" s="16" t="s">
        <v>244</v>
      </c>
      <c r="D359" s="16" t="s">
        <v>70</v>
      </c>
      <c r="E359" s="16" t="s">
        <v>76</v>
      </c>
      <c r="F359" s="16" t="s">
        <v>242</v>
      </c>
      <c r="G359" s="35">
        <v>0</v>
      </c>
    </row>
    <row r="360" spans="1:7" s="17" customFormat="1" ht="13.5">
      <c r="A360" s="22" t="s">
        <v>289</v>
      </c>
      <c r="B360" s="23"/>
      <c r="C360" s="23" t="s">
        <v>40</v>
      </c>
      <c r="D360" s="23"/>
      <c r="E360" s="23"/>
      <c r="F360" s="23"/>
      <c r="G360" s="54">
        <f>G361</f>
        <v>88936.142</v>
      </c>
    </row>
    <row r="361" spans="1:7" s="17" customFormat="1" ht="13.5">
      <c r="A361" s="58" t="s">
        <v>39</v>
      </c>
      <c r="B361" s="76"/>
      <c r="C361" s="59" t="s">
        <v>40</v>
      </c>
      <c r="D361" s="59" t="s">
        <v>41</v>
      </c>
      <c r="E361" s="57"/>
      <c r="F361" s="57"/>
      <c r="G361" s="28">
        <f>G362</f>
        <v>88936.142</v>
      </c>
    </row>
    <row r="362" spans="1:7" s="17" customFormat="1" ht="38.25">
      <c r="A362" s="18" t="s">
        <v>29</v>
      </c>
      <c r="B362" s="73"/>
      <c r="C362" s="19" t="s">
        <v>40</v>
      </c>
      <c r="D362" s="19" t="s">
        <v>41</v>
      </c>
      <c r="E362" s="19" t="s">
        <v>30</v>
      </c>
      <c r="F362" s="19"/>
      <c r="G362" s="30">
        <f>G363+G380+G372</f>
        <v>88936.142</v>
      </c>
    </row>
    <row r="363" spans="1:7" s="17" customFormat="1" ht="38.25">
      <c r="A363" s="31" t="s">
        <v>31</v>
      </c>
      <c r="B363" s="74"/>
      <c r="C363" s="32" t="s">
        <v>40</v>
      </c>
      <c r="D363" s="32" t="s">
        <v>41</v>
      </c>
      <c r="E363" s="32" t="s">
        <v>32</v>
      </c>
      <c r="F363" s="32"/>
      <c r="G363" s="33">
        <f>SUM(G364)</f>
        <v>30453.09</v>
      </c>
    </row>
    <row r="364" spans="1:7" s="17" customFormat="1" ht="25.5">
      <c r="A364" s="34" t="s">
        <v>33</v>
      </c>
      <c r="B364" s="74"/>
      <c r="C364" s="16" t="s">
        <v>40</v>
      </c>
      <c r="D364" s="16" t="s">
        <v>41</v>
      </c>
      <c r="E364" s="16" t="s">
        <v>34</v>
      </c>
      <c r="F364" s="32"/>
      <c r="G364" s="35">
        <f>G365</f>
        <v>30453.09</v>
      </c>
    </row>
    <row r="365" spans="1:7" s="17" customFormat="1" ht="25.5">
      <c r="A365" s="34" t="s">
        <v>35</v>
      </c>
      <c r="B365" s="73"/>
      <c r="C365" s="16" t="s">
        <v>40</v>
      </c>
      <c r="D365" s="16" t="s">
        <v>41</v>
      </c>
      <c r="E365" s="16" t="s">
        <v>36</v>
      </c>
      <c r="F365" s="16"/>
      <c r="G365" s="35">
        <f>G367+G369+G371</f>
        <v>30453.09</v>
      </c>
    </row>
    <row r="366" spans="1:7" s="17" customFormat="1" ht="63.75">
      <c r="A366" s="36" t="s">
        <v>254</v>
      </c>
      <c r="B366" s="73"/>
      <c r="C366" s="16" t="s">
        <v>40</v>
      </c>
      <c r="D366" s="16" t="s">
        <v>41</v>
      </c>
      <c r="E366" s="16" t="s">
        <v>36</v>
      </c>
      <c r="F366" s="16" t="s">
        <v>189</v>
      </c>
      <c r="G366" s="80">
        <f>G367</f>
        <v>12657.89</v>
      </c>
    </row>
    <row r="367" spans="1:7" s="17" customFormat="1" ht="12.75">
      <c r="A367" s="36" t="s">
        <v>285</v>
      </c>
      <c r="B367" s="73"/>
      <c r="C367" s="16" t="s">
        <v>40</v>
      </c>
      <c r="D367" s="16" t="s">
        <v>41</v>
      </c>
      <c r="E367" s="16" t="s">
        <v>36</v>
      </c>
      <c r="F367" s="16" t="s">
        <v>286</v>
      </c>
      <c r="G367" s="80">
        <v>12657.89</v>
      </c>
    </row>
    <row r="368" spans="1:7" s="17" customFormat="1" ht="25.5">
      <c r="A368" s="36" t="s">
        <v>42</v>
      </c>
      <c r="B368" s="73"/>
      <c r="C368" s="16" t="s">
        <v>40</v>
      </c>
      <c r="D368" s="16" t="s">
        <v>41</v>
      </c>
      <c r="E368" s="16" t="s">
        <v>36</v>
      </c>
      <c r="F368" s="16" t="s">
        <v>182</v>
      </c>
      <c r="G368" s="80">
        <f>G369</f>
        <v>17750.2</v>
      </c>
    </row>
    <row r="369" spans="1:7" s="17" customFormat="1" ht="25.5">
      <c r="A369" s="36" t="s">
        <v>183</v>
      </c>
      <c r="B369" s="73"/>
      <c r="C369" s="16" t="s">
        <v>40</v>
      </c>
      <c r="D369" s="16" t="s">
        <v>41</v>
      </c>
      <c r="E369" s="16" t="s">
        <v>36</v>
      </c>
      <c r="F369" s="16" t="s">
        <v>184</v>
      </c>
      <c r="G369" s="80">
        <v>17750.2</v>
      </c>
    </row>
    <row r="370" spans="1:7" s="17" customFormat="1" ht="12.75">
      <c r="A370" s="36" t="s">
        <v>44</v>
      </c>
      <c r="B370" s="73"/>
      <c r="C370" s="16" t="s">
        <v>40</v>
      </c>
      <c r="D370" s="16" t="s">
        <v>41</v>
      </c>
      <c r="E370" s="16" t="s">
        <v>36</v>
      </c>
      <c r="F370" s="16" t="s">
        <v>290</v>
      </c>
      <c r="G370" s="80">
        <f>G371</f>
        <v>45</v>
      </c>
    </row>
    <row r="371" spans="1:7" s="17" customFormat="1" ht="12.75">
      <c r="A371" s="36" t="s">
        <v>194</v>
      </c>
      <c r="B371" s="73"/>
      <c r="C371" s="16" t="s">
        <v>40</v>
      </c>
      <c r="D371" s="16" t="s">
        <v>41</v>
      </c>
      <c r="E371" s="16" t="s">
        <v>36</v>
      </c>
      <c r="F371" s="16" t="s">
        <v>195</v>
      </c>
      <c r="G371" s="80">
        <v>45</v>
      </c>
    </row>
    <row r="372" spans="1:7" s="17" customFormat="1" ht="38.25">
      <c r="A372" s="204" t="s">
        <v>346</v>
      </c>
      <c r="B372" s="73"/>
      <c r="C372" s="32" t="s">
        <v>341</v>
      </c>
      <c r="D372" s="32" t="s">
        <v>41</v>
      </c>
      <c r="E372" s="32" t="s">
        <v>342</v>
      </c>
      <c r="F372" s="16"/>
      <c r="G372" s="80">
        <f>G373</f>
        <v>57043.052</v>
      </c>
    </row>
    <row r="373" spans="1:7" s="17" customFormat="1" ht="25.5">
      <c r="A373" s="203" t="s">
        <v>347</v>
      </c>
      <c r="B373" s="73"/>
      <c r="C373" s="16" t="s">
        <v>40</v>
      </c>
      <c r="D373" s="16" t="s">
        <v>41</v>
      </c>
      <c r="E373" s="16" t="s">
        <v>343</v>
      </c>
      <c r="F373" s="16"/>
      <c r="G373" s="80">
        <f>G374+G377</f>
        <v>57043.052</v>
      </c>
    </row>
    <row r="374" spans="1:7" s="17" customFormat="1" ht="30" customHeight="1">
      <c r="A374" s="203" t="s">
        <v>348</v>
      </c>
      <c r="B374" s="73"/>
      <c r="C374" s="16" t="s">
        <v>341</v>
      </c>
      <c r="D374" s="16" t="s">
        <v>41</v>
      </c>
      <c r="E374" s="16" t="s">
        <v>344</v>
      </c>
      <c r="F374" s="16"/>
      <c r="G374" s="80">
        <f>G375</f>
        <v>1867.044</v>
      </c>
    </row>
    <row r="375" spans="1:7" s="17" customFormat="1" ht="29.25" customHeight="1">
      <c r="A375" s="203" t="s">
        <v>278</v>
      </c>
      <c r="B375" s="73"/>
      <c r="C375" s="16" t="s">
        <v>40</v>
      </c>
      <c r="D375" s="16" t="s">
        <v>41</v>
      </c>
      <c r="E375" s="16" t="s">
        <v>344</v>
      </c>
      <c r="F375" s="16" t="s">
        <v>276</v>
      </c>
      <c r="G375" s="80">
        <f>G376</f>
        <v>1867.044</v>
      </c>
    </row>
    <row r="376" spans="1:7" s="17" customFormat="1" ht="18" customHeight="1">
      <c r="A376" s="203" t="s">
        <v>147</v>
      </c>
      <c r="B376" s="73"/>
      <c r="C376" s="16" t="s">
        <v>40</v>
      </c>
      <c r="D376" s="16" t="s">
        <v>41</v>
      </c>
      <c r="E376" s="16" t="s">
        <v>344</v>
      </c>
      <c r="F376" s="16" t="s">
        <v>277</v>
      </c>
      <c r="G376" s="80">
        <f>200+1667.044</f>
        <v>1867.044</v>
      </c>
    </row>
    <row r="377" spans="1:7" s="17" customFormat="1" ht="29.25" customHeight="1">
      <c r="A377" s="203" t="s">
        <v>349</v>
      </c>
      <c r="B377" s="73"/>
      <c r="C377" s="16" t="s">
        <v>40</v>
      </c>
      <c r="D377" s="16" t="s">
        <v>41</v>
      </c>
      <c r="E377" s="16" t="s">
        <v>345</v>
      </c>
      <c r="F377" s="16"/>
      <c r="G377" s="80">
        <f>G378</f>
        <v>55176.008</v>
      </c>
    </row>
    <row r="378" spans="1:7" s="17" customFormat="1" ht="29.25" customHeight="1">
      <c r="A378" s="203" t="s">
        <v>278</v>
      </c>
      <c r="B378" s="73"/>
      <c r="C378" s="16" t="s">
        <v>40</v>
      </c>
      <c r="D378" s="16" t="s">
        <v>41</v>
      </c>
      <c r="E378" s="16" t="s">
        <v>345</v>
      </c>
      <c r="F378" s="16" t="s">
        <v>276</v>
      </c>
      <c r="G378" s="80">
        <f>G379</f>
        <v>55176.008</v>
      </c>
    </row>
    <row r="379" spans="1:7" s="17" customFormat="1" ht="18.75" customHeight="1">
      <c r="A379" s="203" t="s">
        <v>147</v>
      </c>
      <c r="B379" s="73"/>
      <c r="C379" s="16" t="s">
        <v>40</v>
      </c>
      <c r="D379" s="16" t="s">
        <v>41</v>
      </c>
      <c r="E379" s="16" t="s">
        <v>345</v>
      </c>
      <c r="F379" s="16" t="s">
        <v>277</v>
      </c>
      <c r="G379" s="80">
        <f>49364.53+2771.01+2791+249.468</f>
        <v>55176.008</v>
      </c>
    </row>
    <row r="380" spans="1:7" s="17" customFormat="1" ht="38.25">
      <c r="A380" s="31" t="s">
        <v>291</v>
      </c>
      <c r="B380" s="74"/>
      <c r="C380" s="32" t="s">
        <v>40</v>
      </c>
      <c r="D380" s="61" t="s">
        <v>41</v>
      </c>
      <c r="E380" s="32" t="s">
        <v>47</v>
      </c>
      <c r="F380" s="32"/>
      <c r="G380" s="33">
        <f>G381</f>
        <v>1440</v>
      </c>
    </row>
    <row r="381" spans="1:7" s="17" customFormat="1" ht="38.25">
      <c r="A381" s="34" t="s">
        <v>48</v>
      </c>
      <c r="B381" s="74"/>
      <c r="C381" s="16" t="s">
        <v>40</v>
      </c>
      <c r="D381" s="39" t="s">
        <v>41</v>
      </c>
      <c r="E381" s="16" t="s">
        <v>49</v>
      </c>
      <c r="F381" s="32"/>
      <c r="G381" s="35">
        <f>SUM(G382)</f>
        <v>1440</v>
      </c>
    </row>
    <row r="382" spans="1:7" s="17" customFormat="1" ht="25.5">
      <c r="A382" s="34" t="s">
        <v>50</v>
      </c>
      <c r="B382" s="73"/>
      <c r="C382" s="16" t="s">
        <v>40</v>
      </c>
      <c r="D382" s="39" t="s">
        <v>41</v>
      </c>
      <c r="E382" s="16" t="s">
        <v>51</v>
      </c>
      <c r="F382" s="16"/>
      <c r="G382" s="35">
        <f>G384</f>
        <v>1440</v>
      </c>
    </row>
    <row r="383" spans="1:7" s="17" customFormat="1" ht="25.5">
      <c r="A383" s="36" t="s">
        <v>42</v>
      </c>
      <c r="B383" s="73"/>
      <c r="C383" s="16" t="s">
        <v>40</v>
      </c>
      <c r="D383" s="39" t="s">
        <v>41</v>
      </c>
      <c r="E383" s="16" t="s">
        <v>51</v>
      </c>
      <c r="F383" s="16" t="s">
        <v>182</v>
      </c>
      <c r="G383" s="35">
        <f>G384</f>
        <v>1440</v>
      </c>
    </row>
    <row r="384" spans="1:7" s="17" customFormat="1" ht="25.5">
      <c r="A384" s="36" t="s">
        <v>183</v>
      </c>
      <c r="B384" s="73"/>
      <c r="C384" s="16" t="s">
        <v>40</v>
      </c>
      <c r="D384" s="39" t="s">
        <v>41</v>
      </c>
      <c r="E384" s="16" t="s">
        <v>51</v>
      </c>
      <c r="F384" s="16" t="s">
        <v>184</v>
      </c>
      <c r="G384" s="35">
        <v>1440</v>
      </c>
    </row>
    <row r="385" spans="1:7" s="17" customFormat="1" ht="13.5">
      <c r="A385" s="81" t="s">
        <v>292</v>
      </c>
      <c r="B385" s="82"/>
      <c r="C385" s="83" t="s">
        <v>59</v>
      </c>
      <c r="D385" s="83"/>
      <c r="E385" s="84"/>
      <c r="F385" s="83"/>
      <c r="G385" s="85">
        <f>G387</f>
        <v>1500</v>
      </c>
    </row>
    <row r="386" spans="1:7" s="17" customFormat="1" ht="12.75">
      <c r="A386" s="86" t="s">
        <v>247</v>
      </c>
      <c r="B386" s="76"/>
      <c r="C386" s="87" t="s">
        <v>59</v>
      </c>
      <c r="D386" s="87" t="s">
        <v>150</v>
      </c>
      <c r="E386" s="88"/>
      <c r="F386" s="89"/>
      <c r="G386" s="177">
        <f>SUM(G387)</f>
        <v>1500</v>
      </c>
    </row>
    <row r="387" spans="1:7" s="17" customFormat="1" ht="40.5">
      <c r="A387" s="90" t="s">
        <v>259</v>
      </c>
      <c r="B387" s="74"/>
      <c r="C387" s="91" t="s">
        <v>59</v>
      </c>
      <c r="D387" s="91" t="s">
        <v>150</v>
      </c>
      <c r="E387" s="92" t="s">
        <v>215</v>
      </c>
      <c r="F387" s="91"/>
      <c r="G387" s="178">
        <f>G388</f>
        <v>1500</v>
      </c>
    </row>
    <row r="388" spans="1:7" s="17" customFormat="1" ht="12.75">
      <c r="A388" s="65" t="s">
        <v>16</v>
      </c>
      <c r="B388" s="74"/>
      <c r="C388" s="93" t="s">
        <v>59</v>
      </c>
      <c r="D388" s="93" t="s">
        <v>150</v>
      </c>
      <c r="E388" s="94" t="s">
        <v>216</v>
      </c>
      <c r="F388" s="93"/>
      <c r="G388" s="179">
        <f>SUM(G389)</f>
        <v>1500</v>
      </c>
    </row>
    <row r="389" spans="1:7" s="17" customFormat="1" ht="12.75">
      <c r="A389" s="68" t="s">
        <v>16</v>
      </c>
      <c r="B389" s="73"/>
      <c r="C389" s="95" t="s">
        <v>59</v>
      </c>
      <c r="D389" s="95" t="s">
        <v>150</v>
      </c>
      <c r="E389" s="96" t="s">
        <v>217</v>
      </c>
      <c r="F389" s="87"/>
      <c r="G389" s="180">
        <f>G390</f>
        <v>1500</v>
      </c>
    </row>
    <row r="390" spans="1:7" s="17" customFormat="1" ht="38.25">
      <c r="A390" s="97" t="s">
        <v>293</v>
      </c>
      <c r="B390" s="73"/>
      <c r="C390" s="95" t="s">
        <v>59</v>
      </c>
      <c r="D390" s="95" t="s">
        <v>150</v>
      </c>
      <c r="E390" s="96" t="s">
        <v>246</v>
      </c>
      <c r="F390" s="95"/>
      <c r="G390" s="180">
        <f>G392</f>
        <v>1500</v>
      </c>
    </row>
    <row r="391" spans="1:7" s="17" customFormat="1" ht="25.5">
      <c r="A391" s="36" t="s">
        <v>42</v>
      </c>
      <c r="B391" s="73"/>
      <c r="C391" s="95" t="s">
        <v>59</v>
      </c>
      <c r="D391" s="95" t="s">
        <v>150</v>
      </c>
      <c r="E391" s="96" t="s">
        <v>246</v>
      </c>
      <c r="F391" s="95" t="s">
        <v>182</v>
      </c>
      <c r="G391" s="180">
        <v>1500</v>
      </c>
    </row>
    <row r="392" spans="1:7" s="17" customFormat="1" ht="24.75" customHeight="1">
      <c r="A392" s="36" t="s">
        <v>183</v>
      </c>
      <c r="B392" s="73"/>
      <c r="C392" s="95" t="s">
        <v>59</v>
      </c>
      <c r="D392" s="95" t="s">
        <v>150</v>
      </c>
      <c r="E392" s="96" t="s">
        <v>246</v>
      </c>
      <c r="F392" s="95" t="s">
        <v>184</v>
      </c>
      <c r="G392" s="180">
        <v>1500</v>
      </c>
    </row>
    <row r="393" spans="1:7" s="17" customFormat="1" ht="38.25" hidden="1">
      <c r="A393" s="202" t="s">
        <v>340</v>
      </c>
      <c r="B393" s="19" t="s">
        <v>334</v>
      </c>
      <c r="C393" s="16"/>
      <c r="D393" s="16"/>
      <c r="E393" s="16"/>
      <c r="F393" s="16"/>
      <c r="G393" s="30">
        <f>G394</f>
        <v>0</v>
      </c>
    </row>
    <row r="394" spans="1:7" s="17" customFormat="1" ht="13.5" hidden="1">
      <c r="A394" s="199" t="s">
        <v>313</v>
      </c>
      <c r="B394" s="200"/>
      <c r="C394" s="200" t="s">
        <v>41</v>
      </c>
      <c r="D394" s="200"/>
      <c r="E394" s="200"/>
      <c r="F394" s="200"/>
      <c r="G394" s="201">
        <f>G395</f>
        <v>0</v>
      </c>
    </row>
    <row r="395" spans="1:7" s="17" customFormat="1" ht="38.25" hidden="1">
      <c r="A395" s="172" t="s">
        <v>338</v>
      </c>
      <c r="B395" s="19"/>
      <c r="C395" s="19" t="s">
        <v>41</v>
      </c>
      <c r="D395" s="19" t="s">
        <v>86</v>
      </c>
      <c r="E395" s="19" t="s">
        <v>215</v>
      </c>
      <c r="F395" s="19"/>
      <c r="G395" s="30">
        <f>G396</f>
        <v>0</v>
      </c>
    </row>
    <row r="396" spans="1:7" s="17" customFormat="1" ht="13.5" hidden="1">
      <c r="A396" s="31" t="s">
        <v>16</v>
      </c>
      <c r="B396" s="27"/>
      <c r="C396" s="32" t="s">
        <v>41</v>
      </c>
      <c r="D396" s="32" t="s">
        <v>86</v>
      </c>
      <c r="E396" s="32" t="s">
        <v>216</v>
      </c>
      <c r="F396" s="27"/>
      <c r="G396" s="33">
        <f>SUM(G397)</f>
        <v>0</v>
      </c>
    </row>
    <row r="397" spans="1:7" s="17" customFormat="1" ht="12.75" hidden="1">
      <c r="A397" s="34" t="s">
        <v>16</v>
      </c>
      <c r="B397" s="19"/>
      <c r="C397" s="16" t="s">
        <v>41</v>
      </c>
      <c r="D397" s="16" t="s">
        <v>86</v>
      </c>
      <c r="E397" s="16" t="s">
        <v>217</v>
      </c>
      <c r="F397" s="19"/>
      <c r="G397" s="35">
        <f>SUM(G398)</f>
        <v>0</v>
      </c>
    </row>
    <row r="398" spans="1:7" s="17" customFormat="1" ht="25.5" hidden="1">
      <c r="A398" s="34" t="s">
        <v>337</v>
      </c>
      <c r="B398" s="16"/>
      <c r="C398" s="16" t="s">
        <v>41</v>
      </c>
      <c r="D398" s="16" t="s">
        <v>86</v>
      </c>
      <c r="E398" s="16" t="s">
        <v>312</v>
      </c>
      <c r="F398" s="19"/>
      <c r="G398" s="35">
        <f>G400</f>
        <v>0</v>
      </c>
    </row>
    <row r="399" spans="1:7" s="17" customFormat="1" ht="12.75" hidden="1">
      <c r="A399" s="36" t="s">
        <v>2</v>
      </c>
      <c r="B399" s="16"/>
      <c r="C399" s="16" t="s">
        <v>41</v>
      </c>
      <c r="D399" s="16" t="s">
        <v>86</v>
      </c>
      <c r="E399" s="16" t="s">
        <v>312</v>
      </c>
      <c r="F399" s="16" t="s">
        <v>193</v>
      </c>
      <c r="G399" s="35">
        <f>G400</f>
        <v>0</v>
      </c>
    </row>
    <row r="400" spans="1:7" s="17" customFormat="1" ht="12.75" hidden="1">
      <c r="A400" s="36" t="s">
        <v>336</v>
      </c>
      <c r="B400" s="16"/>
      <c r="C400" s="16" t="s">
        <v>41</v>
      </c>
      <c r="D400" s="16" t="s">
        <v>86</v>
      </c>
      <c r="E400" s="16" t="s">
        <v>312</v>
      </c>
      <c r="F400" s="16" t="s">
        <v>335</v>
      </c>
      <c r="G400" s="35">
        <v>0</v>
      </c>
    </row>
    <row r="401" spans="1:7" s="21" customFormat="1" ht="30" customHeight="1">
      <c r="A401" s="18" t="s">
        <v>310</v>
      </c>
      <c r="B401" s="19" t="s">
        <v>309</v>
      </c>
      <c r="C401" s="16"/>
      <c r="D401" s="16"/>
      <c r="E401" s="16"/>
      <c r="F401" s="16"/>
      <c r="G401" s="20">
        <f>G402</f>
        <v>1493.46</v>
      </c>
    </row>
    <row r="402" spans="1:7" s="21" customFormat="1" ht="18.75" customHeight="1">
      <c r="A402" s="22" t="s">
        <v>252</v>
      </c>
      <c r="B402" s="23"/>
      <c r="C402" s="23" t="s">
        <v>41</v>
      </c>
      <c r="D402" s="24"/>
      <c r="E402" s="24"/>
      <c r="F402" s="24"/>
      <c r="G402" s="25">
        <f>G403</f>
        <v>1493.46</v>
      </c>
    </row>
    <row r="403" spans="1:7" s="29" customFormat="1" ht="27">
      <c r="A403" s="26" t="s">
        <v>325</v>
      </c>
      <c r="B403" s="27"/>
      <c r="C403" s="27" t="s">
        <v>41</v>
      </c>
      <c r="D403" s="27" t="s">
        <v>150</v>
      </c>
      <c r="E403" s="27"/>
      <c r="F403" s="27"/>
      <c r="G403" s="28">
        <f>G404+G410+G412</f>
        <v>1493.46</v>
      </c>
    </row>
    <row r="404" spans="1:7" s="29" customFormat="1" ht="57" customHeight="1">
      <c r="A404" s="18" t="s">
        <v>12</v>
      </c>
      <c r="B404" s="19"/>
      <c r="C404" s="19" t="s">
        <v>41</v>
      </c>
      <c r="D404" s="19" t="s">
        <v>150</v>
      </c>
      <c r="E404" s="19" t="s">
        <v>13</v>
      </c>
      <c r="F404" s="19"/>
      <c r="G404" s="30">
        <f>G405</f>
        <v>1478.46</v>
      </c>
    </row>
    <row r="405" spans="1:7" s="29" customFormat="1" ht="32.25" customHeight="1">
      <c r="A405" s="31" t="s">
        <v>326</v>
      </c>
      <c r="B405" s="32"/>
      <c r="C405" s="32" t="s">
        <v>41</v>
      </c>
      <c r="D405" s="32" t="s">
        <v>150</v>
      </c>
      <c r="E405" s="32" t="s">
        <v>304</v>
      </c>
      <c r="F405" s="32"/>
      <c r="G405" s="33">
        <f>SUM(G406)</f>
        <v>1478.46</v>
      </c>
    </row>
    <row r="406" spans="1:7" s="29" customFormat="1" ht="19.5" customHeight="1">
      <c r="A406" s="34" t="s">
        <v>16</v>
      </c>
      <c r="B406" s="19"/>
      <c r="C406" s="16" t="s">
        <v>41</v>
      </c>
      <c r="D406" s="16" t="s">
        <v>150</v>
      </c>
      <c r="E406" s="16" t="s">
        <v>305</v>
      </c>
      <c r="F406" s="19"/>
      <c r="G406" s="35">
        <f>G407</f>
        <v>1478.46</v>
      </c>
    </row>
    <row r="407" spans="1:7" s="21" customFormat="1" ht="19.5" customHeight="1">
      <c r="A407" s="34" t="s">
        <v>326</v>
      </c>
      <c r="B407" s="16"/>
      <c r="C407" s="16" t="s">
        <v>41</v>
      </c>
      <c r="D407" s="16" t="s">
        <v>150</v>
      </c>
      <c r="E407" s="16" t="s">
        <v>306</v>
      </c>
      <c r="F407" s="19"/>
      <c r="G407" s="35">
        <f>G408</f>
        <v>1478.46</v>
      </c>
    </row>
    <row r="408" spans="1:7" s="21" customFormat="1" ht="63.75">
      <c r="A408" s="36" t="s">
        <v>254</v>
      </c>
      <c r="B408" s="16"/>
      <c r="C408" s="16" t="s">
        <v>41</v>
      </c>
      <c r="D408" s="16" t="s">
        <v>150</v>
      </c>
      <c r="E408" s="16" t="s">
        <v>306</v>
      </c>
      <c r="F408" s="16" t="s">
        <v>189</v>
      </c>
      <c r="G408" s="35">
        <f>G409</f>
        <v>1478.46</v>
      </c>
    </row>
    <row r="409" spans="1:7" s="21" customFormat="1" ht="25.5">
      <c r="A409" s="36" t="s">
        <v>190</v>
      </c>
      <c r="B409" s="16"/>
      <c r="C409" s="16" t="s">
        <v>41</v>
      </c>
      <c r="D409" s="16" t="s">
        <v>150</v>
      </c>
      <c r="E409" s="16" t="s">
        <v>306</v>
      </c>
      <c r="F409" s="16" t="s">
        <v>191</v>
      </c>
      <c r="G409" s="35">
        <v>1478.46</v>
      </c>
    </row>
    <row r="410" spans="1:7" s="21" customFormat="1" ht="28.5" customHeight="1">
      <c r="A410" s="36" t="s">
        <v>42</v>
      </c>
      <c r="B410" s="16"/>
      <c r="C410" s="16" t="s">
        <v>41</v>
      </c>
      <c r="D410" s="16" t="s">
        <v>150</v>
      </c>
      <c r="E410" s="16" t="s">
        <v>306</v>
      </c>
      <c r="F410" s="16" t="s">
        <v>182</v>
      </c>
      <c r="G410" s="35">
        <f>G411</f>
        <v>10</v>
      </c>
    </row>
    <row r="411" spans="1:7" s="17" customFormat="1" ht="33.75" customHeight="1">
      <c r="A411" s="36" t="s">
        <v>183</v>
      </c>
      <c r="B411" s="16"/>
      <c r="C411" s="16" t="s">
        <v>41</v>
      </c>
      <c r="D411" s="16" t="s">
        <v>150</v>
      </c>
      <c r="E411" s="16" t="s">
        <v>306</v>
      </c>
      <c r="F411" s="16" t="s">
        <v>184</v>
      </c>
      <c r="G411" s="35">
        <v>10</v>
      </c>
    </row>
    <row r="412" spans="1:7" ht="21.75" customHeight="1">
      <c r="A412" s="36" t="s">
        <v>44</v>
      </c>
      <c r="B412" s="16"/>
      <c r="C412" s="16" t="s">
        <v>41</v>
      </c>
      <c r="D412" s="16" t="s">
        <v>150</v>
      </c>
      <c r="E412" s="16" t="s">
        <v>306</v>
      </c>
      <c r="F412" s="16" t="s">
        <v>193</v>
      </c>
      <c r="G412" s="35">
        <f>G413+G414</f>
        <v>5</v>
      </c>
    </row>
    <row r="413" spans="1:7" ht="22.5" customHeight="1" hidden="1">
      <c r="A413" s="36" t="s">
        <v>351</v>
      </c>
      <c r="B413" s="16"/>
      <c r="C413" s="16" t="s">
        <v>41</v>
      </c>
      <c r="D413" s="16" t="s">
        <v>58</v>
      </c>
      <c r="E413" s="16" t="s">
        <v>306</v>
      </c>
      <c r="F413" s="16" t="s">
        <v>350</v>
      </c>
      <c r="G413" s="35">
        <v>0</v>
      </c>
    </row>
    <row r="414" spans="1:7" ht="21" customHeight="1">
      <c r="A414" s="36" t="s">
        <v>194</v>
      </c>
      <c r="B414" s="16"/>
      <c r="C414" s="16" t="s">
        <v>41</v>
      </c>
      <c r="D414" s="16" t="s">
        <v>150</v>
      </c>
      <c r="E414" s="16" t="s">
        <v>306</v>
      </c>
      <c r="F414" s="16" t="s">
        <v>195</v>
      </c>
      <c r="G414" s="35">
        <v>5</v>
      </c>
    </row>
    <row r="415" spans="2:7" ht="15.75">
      <c r="B415" s="9"/>
      <c r="C415" s="9"/>
      <c r="D415" s="9"/>
      <c r="E415" s="9"/>
      <c r="F415" s="9"/>
      <c r="G415" s="9"/>
    </row>
    <row r="416" spans="2:7" ht="15.75">
      <c r="B416" s="9"/>
      <c r="C416" s="9"/>
      <c r="D416" s="9"/>
      <c r="E416" s="9"/>
      <c r="F416" s="9"/>
      <c r="G416" s="9"/>
    </row>
    <row r="417" spans="2:7" ht="15.75">
      <c r="B417" s="9"/>
      <c r="C417" s="9"/>
      <c r="D417" s="9"/>
      <c r="E417" s="9"/>
      <c r="F417" s="9"/>
      <c r="G417" s="9"/>
    </row>
  </sheetData>
  <sheetProtection/>
  <autoFilter ref="A19:I409"/>
  <mergeCells count="7">
    <mergeCell ref="A15:G15"/>
    <mergeCell ref="A17:A18"/>
    <mergeCell ref="B17:B18"/>
    <mergeCell ref="C17:C18"/>
    <mergeCell ref="D17:D18"/>
    <mergeCell ref="E17:E18"/>
    <mergeCell ref="F17:F18"/>
  </mergeCells>
  <printOptions horizontalCentered="1"/>
  <pageMargins left="0.984251968503937" right="0.3937007874015748" top="0.5905511811023623" bottom="0.5905511811023623" header="0.31496062992125984" footer="0.31496062992125984"/>
  <pageSetup fitToHeight="9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28">
      <selection activeCell="D38" sqref="D38"/>
    </sheetView>
  </sheetViews>
  <sheetFormatPr defaultColWidth="9.140625" defaultRowHeight="12.75"/>
  <cols>
    <col min="1" max="1" width="34.57421875" style="1" customWidth="1"/>
    <col min="2" max="2" width="24.7109375" style="1" customWidth="1"/>
    <col min="3" max="3" width="19.28125" style="260" customWidth="1"/>
    <col min="4" max="5" width="14.140625" style="1" customWidth="1"/>
    <col min="6" max="6" width="17.57421875" style="1" customWidth="1"/>
    <col min="7" max="7" width="17.8515625" style="1" customWidth="1"/>
    <col min="8" max="8" width="14.57421875" style="1" bestFit="1" customWidth="1"/>
    <col min="9" max="9" width="12.421875" style="1" bestFit="1" customWidth="1"/>
    <col min="10" max="10" width="14.57421875" style="1" bestFit="1" customWidth="1"/>
    <col min="11" max="16384" width="9.140625" style="1" customWidth="1"/>
  </cols>
  <sheetData>
    <row r="1" spans="5:6" ht="15">
      <c r="E1" s="105" t="s">
        <v>382</v>
      </c>
      <c r="F1" s="105"/>
    </row>
    <row r="2" spans="5:6" ht="15">
      <c r="E2" s="105" t="s">
        <v>375</v>
      </c>
      <c r="F2" s="105"/>
    </row>
    <row r="3" spans="5:6" ht="15">
      <c r="E3" s="105" t="s">
        <v>10</v>
      </c>
      <c r="F3" s="105"/>
    </row>
    <row r="4" spans="5:6" ht="15">
      <c r="E4" s="105" t="s">
        <v>3</v>
      </c>
      <c r="F4" s="105"/>
    </row>
    <row r="5" spans="5:6" ht="15">
      <c r="E5" s="105" t="s">
        <v>4</v>
      </c>
      <c r="F5" s="105"/>
    </row>
    <row r="6" spans="5:6" ht="15">
      <c r="E6" s="105" t="s">
        <v>608</v>
      </c>
      <c r="F6" s="105"/>
    </row>
    <row r="8" spans="5:7" ht="15">
      <c r="E8" s="105" t="s">
        <v>476</v>
      </c>
      <c r="F8" s="105"/>
      <c r="G8" s="104"/>
    </row>
    <row r="9" spans="5:7" ht="15">
      <c r="E9" s="105" t="s">
        <v>375</v>
      </c>
      <c r="F9" s="105"/>
      <c r="G9" s="104"/>
    </row>
    <row r="10" spans="5:7" ht="15">
      <c r="E10" s="105" t="s">
        <v>10</v>
      </c>
      <c r="F10" s="105"/>
      <c r="G10" s="104"/>
    </row>
    <row r="11" spans="5:7" ht="15">
      <c r="E11" s="105" t="s">
        <v>3</v>
      </c>
      <c r="F11" s="105"/>
      <c r="G11" s="104"/>
    </row>
    <row r="12" spans="5:7" ht="15">
      <c r="E12" s="105" t="s">
        <v>4</v>
      </c>
      <c r="F12" s="105"/>
      <c r="G12" s="104"/>
    </row>
    <row r="13" spans="5:7" ht="15">
      <c r="E13" s="105" t="s">
        <v>376</v>
      </c>
      <c r="F13" s="105"/>
      <c r="G13" s="104"/>
    </row>
    <row r="14" spans="1:6" s="4" customFormat="1" ht="44.25" customHeight="1">
      <c r="A14" s="333" t="s">
        <v>477</v>
      </c>
      <c r="B14" s="333"/>
      <c r="C14" s="333"/>
      <c r="D14" s="333"/>
      <c r="E14" s="333"/>
      <c r="F14" s="333"/>
    </row>
    <row r="15" spans="1:6" s="4" customFormat="1" ht="15.75">
      <c r="A15" s="334"/>
      <c r="B15" s="334"/>
      <c r="C15" s="334"/>
      <c r="D15" s="334"/>
      <c r="E15" s="334"/>
      <c r="F15" s="334"/>
    </row>
    <row r="16" spans="1:7" ht="29.25" customHeight="1">
      <c r="A16" s="322" t="s">
        <v>478</v>
      </c>
      <c r="B16" s="322" t="s">
        <v>479</v>
      </c>
      <c r="C16" s="322" t="s">
        <v>480</v>
      </c>
      <c r="D16" s="322" t="s">
        <v>481</v>
      </c>
      <c r="E16" s="322"/>
      <c r="F16" s="322"/>
      <c r="G16" s="329" t="s">
        <v>482</v>
      </c>
    </row>
    <row r="17" spans="1:7" ht="29.25" customHeight="1">
      <c r="A17" s="322"/>
      <c r="B17" s="322"/>
      <c r="C17" s="322"/>
      <c r="D17" s="207" t="s">
        <v>22</v>
      </c>
      <c r="E17" s="207" t="s">
        <v>311</v>
      </c>
      <c r="F17" s="207" t="s">
        <v>361</v>
      </c>
      <c r="G17" s="330"/>
    </row>
    <row r="18" spans="1:7" ht="33.75" customHeight="1">
      <c r="A18" s="331" t="s">
        <v>483</v>
      </c>
      <c r="B18" s="331"/>
      <c r="C18" s="331"/>
      <c r="D18" s="331"/>
      <c r="E18" s="331"/>
      <c r="F18" s="331"/>
      <c r="G18" s="316" t="s">
        <v>484</v>
      </c>
    </row>
    <row r="19" spans="1:7" ht="27.75" customHeight="1">
      <c r="A19" s="319" t="s">
        <v>485</v>
      </c>
      <c r="B19" s="320" t="s">
        <v>486</v>
      </c>
      <c r="C19" s="261" t="s">
        <v>487</v>
      </c>
      <c r="D19" s="262">
        <f>3903.25+71.548</f>
        <v>3974.798</v>
      </c>
      <c r="E19" s="262">
        <v>0</v>
      </c>
      <c r="F19" s="262">
        <v>0</v>
      </c>
      <c r="G19" s="317"/>
    </row>
    <row r="20" spans="1:7" ht="27.75" customHeight="1">
      <c r="A20" s="319"/>
      <c r="B20" s="320"/>
      <c r="C20" s="261" t="s">
        <v>488</v>
      </c>
      <c r="D20" s="262">
        <v>0</v>
      </c>
      <c r="E20" s="262">
        <v>0</v>
      </c>
      <c r="F20" s="262">
        <v>0</v>
      </c>
      <c r="G20" s="317"/>
    </row>
    <row r="21" spans="1:7" ht="26.25" customHeight="1">
      <c r="A21" s="319"/>
      <c r="B21" s="320"/>
      <c r="C21" s="261" t="s">
        <v>489</v>
      </c>
      <c r="D21" s="262">
        <f>SUM(D19:D20)</f>
        <v>3974.798</v>
      </c>
      <c r="E21" s="262">
        <f>SUM(E19:E20)</f>
        <v>0</v>
      </c>
      <c r="F21" s="262">
        <f>SUM(F19:F20)</f>
        <v>0</v>
      </c>
      <c r="G21" s="318"/>
    </row>
    <row r="22" spans="1:7" ht="49.5" customHeight="1">
      <c r="A22" s="332" t="s">
        <v>172</v>
      </c>
      <c r="B22" s="332"/>
      <c r="C22" s="332"/>
      <c r="D22" s="332"/>
      <c r="E22" s="332"/>
      <c r="F22" s="332"/>
      <c r="G22" s="316" t="s">
        <v>484</v>
      </c>
    </row>
    <row r="23" spans="1:10" ht="33.75" customHeight="1">
      <c r="A23" s="319" t="s">
        <v>490</v>
      </c>
      <c r="B23" s="320" t="s">
        <v>486</v>
      </c>
      <c r="C23" s="261" t="s">
        <v>487</v>
      </c>
      <c r="D23" s="262">
        <v>0</v>
      </c>
      <c r="E23" s="262">
        <v>0</v>
      </c>
      <c r="F23" s="262">
        <v>0</v>
      </c>
      <c r="G23" s="317"/>
      <c r="H23" s="263"/>
      <c r="I23" s="263"/>
      <c r="J23" s="263"/>
    </row>
    <row r="24" spans="1:10" ht="43.5" customHeight="1">
      <c r="A24" s="319"/>
      <c r="B24" s="320"/>
      <c r="C24" s="261" t="s">
        <v>488</v>
      </c>
      <c r="D24" s="262">
        <v>0</v>
      </c>
      <c r="E24" s="262">
        <v>0</v>
      </c>
      <c r="F24" s="262">
        <v>0</v>
      </c>
      <c r="G24" s="317"/>
      <c r="H24" s="263"/>
      <c r="I24" s="263"/>
      <c r="J24" s="263"/>
    </row>
    <row r="25" spans="1:10" ht="32.25" customHeight="1">
      <c r="A25" s="319"/>
      <c r="B25" s="320"/>
      <c r="C25" s="261" t="s">
        <v>489</v>
      </c>
      <c r="D25" s="262">
        <f>SUM(D23:D24)</f>
        <v>0</v>
      </c>
      <c r="E25" s="262">
        <f>SUM(E23:E24)</f>
        <v>0</v>
      </c>
      <c r="F25" s="262">
        <f>SUM(F23:F24)</f>
        <v>0</v>
      </c>
      <c r="G25" s="317"/>
      <c r="H25" s="263"/>
      <c r="I25" s="263"/>
      <c r="J25" s="263"/>
    </row>
    <row r="26" spans="1:10" ht="27.75" customHeight="1">
      <c r="A26" s="319" t="s">
        <v>491</v>
      </c>
      <c r="B26" s="320" t="s">
        <v>486</v>
      </c>
      <c r="C26" s="261" t="s">
        <v>487</v>
      </c>
      <c r="D26" s="262">
        <v>500</v>
      </c>
      <c r="E26" s="262">
        <v>0</v>
      </c>
      <c r="F26" s="262">
        <v>0</v>
      </c>
      <c r="G26" s="317"/>
      <c r="H26" s="263"/>
      <c r="I26" s="263"/>
      <c r="J26" s="263"/>
    </row>
    <row r="27" spans="1:10" ht="29.25" customHeight="1">
      <c r="A27" s="319"/>
      <c r="B27" s="320"/>
      <c r="C27" s="261" t="s">
        <v>488</v>
      </c>
      <c r="D27" s="262">
        <v>0</v>
      </c>
      <c r="E27" s="262">
        <v>0</v>
      </c>
      <c r="F27" s="262">
        <v>0</v>
      </c>
      <c r="G27" s="317"/>
      <c r="H27" s="263"/>
      <c r="I27" s="263"/>
      <c r="J27" s="263"/>
    </row>
    <row r="28" spans="1:10" ht="22.5" customHeight="1">
      <c r="A28" s="319"/>
      <c r="B28" s="320"/>
      <c r="C28" s="261" t="s">
        <v>489</v>
      </c>
      <c r="D28" s="262">
        <f>SUM(D26:D27)</f>
        <v>500</v>
      </c>
      <c r="E28" s="262">
        <f>SUM(E26:E27)</f>
        <v>0</v>
      </c>
      <c r="F28" s="262">
        <f>SUM(F26:F27)</f>
        <v>0</v>
      </c>
      <c r="G28" s="317"/>
      <c r="H28" s="263"/>
      <c r="I28" s="263"/>
      <c r="J28" s="263"/>
    </row>
    <row r="29" spans="1:10" ht="26.25" customHeight="1">
      <c r="A29" s="319" t="s">
        <v>492</v>
      </c>
      <c r="B29" s="320" t="s">
        <v>486</v>
      </c>
      <c r="C29" s="261" t="s">
        <v>487</v>
      </c>
      <c r="D29" s="262">
        <v>200</v>
      </c>
      <c r="E29" s="262">
        <v>0</v>
      </c>
      <c r="F29" s="262">
        <v>0</v>
      </c>
      <c r="G29" s="317"/>
      <c r="H29" s="263"/>
      <c r="I29" s="263"/>
      <c r="J29" s="263"/>
    </row>
    <row r="30" spans="1:10" ht="29.25" customHeight="1">
      <c r="A30" s="319"/>
      <c r="B30" s="320"/>
      <c r="C30" s="261" t="s">
        <v>488</v>
      </c>
      <c r="D30" s="262">
        <v>0</v>
      </c>
      <c r="E30" s="262">
        <v>0</v>
      </c>
      <c r="F30" s="262">
        <v>0</v>
      </c>
      <c r="G30" s="317"/>
      <c r="H30" s="263"/>
      <c r="I30" s="263"/>
      <c r="J30" s="263"/>
    </row>
    <row r="31" spans="1:10" ht="21" customHeight="1">
      <c r="A31" s="319"/>
      <c r="B31" s="320"/>
      <c r="C31" s="261" t="s">
        <v>489</v>
      </c>
      <c r="D31" s="262">
        <f>SUM(D29:D30)</f>
        <v>200</v>
      </c>
      <c r="E31" s="262">
        <f>SUM(E29:E30)</f>
        <v>0</v>
      </c>
      <c r="F31" s="262">
        <f>SUM(F29:F30)</f>
        <v>0</v>
      </c>
      <c r="G31" s="317"/>
      <c r="H31" s="263"/>
      <c r="I31" s="263"/>
      <c r="J31" s="263"/>
    </row>
    <row r="32" spans="1:10" s="267" customFormat="1" ht="24.75" customHeight="1">
      <c r="A32" s="326" t="s">
        <v>172</v>
      </c>
      <c r="B32" s="327" t="s">
        <v>355</v>
      </c>
      <c r="C32" s="264" t="s">
        <v>487</v>
      </c>
      <c r="D32" s="265">
        <f aca="true" t="shared" si="0" ref="D32:F34">D23+D26+D29</f>
        <v>700</v>
      </c>
      <c r="E32" s="265">
        <f t="shared" si="0"/>
        <v>0</v>
      </c>
      <c r="F32" s="265">
        <f t="shared" si="0"/>
        <v>0</v>
      </c>
      <c r="G32" s="317"/>
      <c r="H32" s="266"/>
      <c r="I32" s="266"/>
      <c r="J32" s="266"/>
    </row>
    <row r="33" spans="1:10" s="267" customFormat="1" ht="25.5" customHeight="1">
      <c r="A33" s="326"/>
      <c r="B33" s="327"/>
      <c r="C33" s="264" t="s">
        <v>488</v>
      </c>
      <c r="D33" s="265">
        <f t="shared" si="0"/>
        <v>0</v>
      </c>
      <c r="E33" s="265">
        <f t="shared" si="0"/>
        <v>0</v>
      </c>
      <c r="F33" s="265">
        <f t="shared" si="0"/>
        <v>0</v>
      </c>
      <c r="G33" s="317"/>
      <c r="H33" s="266"/>
      <c r="I33" s="266"/>
      <c r="J33" s="266"/>
    </row>
    <row r="34" spans="1:10" s="267" customFormat="1" ht="28.5" customHeight="1">
      <c r="A34" s="326"/>
      <c r="B34" s="327"/>
      <c r="C34" s="264" t="s">
        <v>493</v>
      </c>
      <c r="D34" s="265">
        <f t="shared" si="0"/>
        <v>700</v>
      </c>
      <c r="E34" s="265">
        <f t="shared" si="0"/>
        <v>0</v>
      </c>
      <c r="F34" s="265">
        <f t="shared" si="0"/>
        <v>0</v>
      </c>
      <c r="G34" s="318"/>
      <c r="H34" s="266"/>
      <c r="I34" s="266"/>
      <c r="J34" s="266"/>
    </row>
    <row r="35" spans="1:10" s="267" customFormat="1" ht="12.75">
      <c r="A35" s="328" t="s">
        <v>29</v>
      </c>
      <c r="B35" s="328"/>
      <c r="C35" s="328"/>
      <c r="D35" s="328"/>
      <c r="E35" s="328"/>
      <c r="F35" s="328"/>
      <c r="G35" s="316" t="s">
        <v>484</v>
      </c>
      <c r="H35" s="266"/>
      <c r="I35" s="266"/>
      <c r="J35" s="266"/>
    </row>
    <row r="36" spans="1:10" s="267" customFormat="1" ht="18.75" customHeight="1">
      <c r="A36" s="328"/>
      <c r="B36" s="328"/>
      <c r="C36" s="328"/>
      <c r="D36" s="328"/>
      <c r="E36" s="328"/>
      <c r="F36" s="328"/>
      <c r="G36" s="317"/>
      <c r="H36" s="266"/>
      <c r="I36" s="266"/>
      <c r="J36" s="266"/>
    </row>
    <row r="37" spans="1:10" s="267" customFormat="1" ht="13.5" customHeight="1" hidden="1">
      <c r="A37" s="328"/>
      <c r="B37" s="328"/>
      <c r="C37" s="328"/>
      <c r="D37" s="328"/>
      <c r="E37" s="328"/>
      <c r="F37" s="328"/>
      <c r="G37" s="317"/>
      <c r="H37" s="266"/>
      <c r="I37" s="266"/>
      <c r="J37" s="266"/>
    </row>
    <row r="38" spans="1:10" s="267" customFormat="1" ht="24.75" customHeight="1">
      <c r="A38" s="319" t="s">
        <v>494</v>
      </c>
      <c r="B38" s="320" t="s">
        <v>486</v>
      </c>
      <c r="C38" s="261" t="s">
        <v>487</v>
      </c>
      <c r="D38" s="262">
        <f>6793.2+2771.01+200+1916.512</f>
        <v>11680.722</v>
      </c>
      <c r="E38" s="262">
        <v>0</v>
      </c>
      <c r="F38" s="262">
        <v>0</v>
      </c>
      <c r="G38" s="317"/>
      <c r="H38" s="266"/>
      <c r="I38" s="266"/>
      <c r="J38" s="266"/>
    </row>
    <row r="39" spans="1:10" s="267" customFormat="1" ht="18.75" customHeight="1">
      <c r="A39" s="319"/>
      <c r="B39" s="320"/>
      <c r="C39" s="261" t="s">
        <v>488</v>
      </c>
      <c r="D39" s="262">
        <f>42571.33+2791</f>
        <v>45362.33</v>
      </c>
      <c r="E39" s="262">
        <v>0</v>
      </c>
      <c r="F39" s="262">
        <v>0</v>
      </c>
      <c r="G39" s="317"/>
      <c r="H39" s="266"/>
      <c r="I39" s="266"/>
      <c r="J39" s="266"/>
    </row>
    <row r="40" spans="1:10" s="267" customFormat="1" ht="21.75" customHeight="1">
      <c r="A40" s="319"/>
      <c r="B40" s="320"/>
      <c r="C40" s="261" t="s">
        <v>489</v>
      </c>
      <c r="D40" s="262">
        <f>SUM(D38:D39)</f>
        <v>57043.052</v>
      </c>
      <c r="E40" s="262">
        <f>SUM(E38:E39)</f>
        <v>0</v>
      </c>
      <c r="F40" s="262">
        <f>SUM(F38:F39)</f>
        <v>0</v>
      </c>
      <c r="G40" s="318"/>
      <c r="H40" s="266"/>
      <c r="I40" s="266"/>
      <c r="J40" s="266"/>
    </row>
    <row r="41" spans="1:10" s="271" customFormat="1" ht="28.5" customHeight="1">
      <c r="A41" s="321" t="s">
        <v>477</v>
      </c>
      <c r="B41" s="322" t="s">
        <v>355</v>
      </c>
      <c r="C41" s="268" t="s">
        <v>487</v>
      </c>
      <c r="D41" s="269">
        <f>D19+D32+D38</f>
        <v>16355.52</v>
      </c>
      <c r="E41" s="269">
        <v>0</v>
      </c>
      <c r="F41" s="269">
        <f>F19+F32</f>
        <v>0</v>
      </c>
      <c r="G41" s="323" t="s">
        <v>495</v>
      </c>
      <c r="H41" s="270"/>
      <c r="I41" s="270"/>
      <c r="J41" s="270"/>
    </row>
    <row r="42" spans="1:10" s="271" customFormat="1" ht="28.5" customHeight="1">
      <c r="A42" s="321"/>
      <c r="B42" s="322"/>
      <c r="C42" s="268" t="s">
        <v>488</v>
      </c>
      <c r="D42" s="269">
        <f>D20+D33+D39</f>
        <v>45362.33</v>
      </c>
      <c r="E42" s="269">
        <f>E20+E24+E27+E30+E39</f>
        <v>0</v>
      </c>
      <c r="F42" s="269">
        <f>F20+F33</f>
        <v>0</v>
      </c>
      <c r="G42" s="324"/>
      <c r="H42" s="270"/>
      <c r="I42" s="270"/>
      <c r="J42" s="270"/>
    </row>
    <row r="43" spans="1:10" s="271" customFormat="1" ht="25.5">
      <c r="A43" s="321"/>
      <c r="B43" s="322"/>
      <c r="C43" s="268" t="s">
        <v>496</v>
      </c>
      <c r="D43" s="269">
        <f>D21+D34+D40</f>
        <v>61717.850000000006</v>
      </c>
      <c r="E43" s="269">
        <f>E21+E34+E40</f>
        <v>0</v>
      </c>
      <c r="F43" s="269">
        <f>F21+F34</f>
        <v>0</v>
      </c>
      <c r="G43" s="325"/>
      <c r="H43" s="270"/>
      <c r="I43" s="270"/>
      <c r="J43" s="270"/>
    </row>
    <row r="45" s="4" customFormat="1" ht="15.75">
      <c r="C45" s="272"/>
    </row>
  </sheetData>
  <sheetProtection/>
  <mergeCells count="28">
    <mergeCell ref="A14:F14"/>
    <mergeCell ref="A15:F15"/>
    <mergeCell ref="A16:A17"/>
    <mergeCell ref="B16:B17"/>
    <mergeCell ref="C16:C17"/>
    <mergeCell ref="D16:F16"/>
    <mergeCell ref="G16:G17"/>
    <mergeCell ref="A18:F18"/>
    <mergeCell ref="G18:G21"/>
    <mergeCell ref="A19:A21"/>
    <mergeCell ref="B19:B21"/>
    <mergeCell ref="A22:F22"/>
    <mergeCell ref="G22:G34"/>
    <mergeCell ref="A23:A25"/>
    <mergeCell ref="B23:B25"/>
    <mergeCell ref="A26:A28"/>
    <mergeCell ref="B26:B28"/>
    <mergeCell ref="A29:A31"/>
    <mergeCell ref="B29:B31"/>
    <mergeCell ref="A32:A34"/>
    <mergeCell ref="B32:B34"/>
    <mergeCell ref="A35:F37"/>
    <mergeCell ref="G35:G40"/>
    <mergeCell ref="A38:A40"/>
    <mergeCell ref="B38:B40"/>
    <mergeCell ref="A41:A43"/>
    <mergeCell ref="B41:B43"/>
    <mergeCell ref="G41:G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user-m</cp:lastModifiedBy>
  <cp:lastPrinted>2020-07-05T11:57:24Z</cp:lastPrinted>
  <dcterms:created xsi:type="dcterms:W3CDTF">1996-10-08T23:32:33Z</dcterms:created>
  <dcterms:modified xsi:type="dcterms:W3CDTF">2020-07-20T08:44:00Z</dcterms:modified>
  <cp:category/>
  <cp:version/>
  <cp:contentType/>
  <cp:contentStatus/>
</cp:coreProperties>
</file>